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media/image2.jpeg" ContentType="image/jpeg"/>
  <Override PartName="/xl/media/image3.jpeg" ContentType="image/jpeg"/>
  <Override PartName="/xl/media/image4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SPESA" sheetId="1" state="visible" r:id="rId2"/>
    <sheet name="RECEITA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<sst xmlns="http://schemas.openxmlformats.org/spreadsheetml/2006/main" count="465" uniqueCount="439">
  <si>
    <t xml:space="preserve">UNIVERSIDADE ESTADUAL DO NORTE DO PARANÁ - UENP</t>
  </si>
  <si>
    <t xml:space="preserve">GESTÃO DO DINHEIRO PÚBLICO</t>
  </si>
  <si>
    <t xml:space="preserve">DESPESAS EMPENHADAS MÊS A MÊS - EXERCÍCIO DE 2019</t>
  </si>
  <si>
    <t xml:space="preserve">MARÇO DE 2019</t>
  </si>
  <si>
    <t xml:space="preserve">CÓDIGO</t>
  </si>
  <si>
    <t xml:space="preserve">DESCRIÇÃO</t>
  </si>
  <si>
    <t xml:space="preserve">ORÇAMENTO INICIAL</t>
  </si>
  <si>
    <t xml:space="preserve">ORÇAMENTO AUTORIZADO</t>
  </si>
  <si>
    <t xml:space="preserve">EMPENHADO NO MÊS</t>
  </si>
  <si>
    <t xml:space="preserve">EMPENHADO ATÉ O MÊS</t>
  </si>
  <si>
    <t xml:space="preserve">3000.0000</t>
  </si>
  <si>
    <t xml:space="preserve">DESPESAS CORRENTES</t>
  </si>
  <si>
    <t xml:space="preserve">3100.0000</t>
  </si>
  <si>
    <t xml:space="preserve">     PESSOAL E ENCARGOS SOCIAIS</t>
  </si>
  <si>
    <t xml:space="preserve">3190.0000</t>
  </si>
  <si>
    <t xml:space="preserve">          APLICAÇÕES DIRETAS</t>
  </si>
  <si>
    <t xml:space="preserve">3190.0400</t>
  </si>
  <si>
    <t xml:space="preserve">               Contrataçao Por Tempo Determinado</t>
  </si>
  <si>
    <t xml:space="preserve">3190.0421</t>
  </si>
  <si>
    <t xml:space="preserve">                    Salário Lei 8.745/93 - Contrato Temporário</t>
  </si>
  <si>
    <t xml:space="preserve">3190.0422</t>
  </si>
  <si>
    <t xml:space="preserve">                    Adicional Noturno - Contrato Temporário</t>
  </si>
  <si>
    <t xml:space="preserve">3190.0424</t>
  </si>
  <si>
    <t xml:space="preserve">                    Adicional de Insalubridade - Contrato Temporário</t>
  </si>
  <si>
    <t xml:space="preserve">3190.0427</t>
  </si>
  <si>
    <t xml:space="preserve">                    Férias Vencidas ou Proporcionais - Contrato Temporário</t>
  </si>
  <si>
    <t xml:space="preserve">3190.0428</t>
  </si>
  <si>
    <t xml:space="preserve">                    Décimo Terceiro Salário - Contrato Temporário</t>
  </si>
  <si>
    <t xml:space="preserve">3190.0429</t>
  </si>
  <si>
    <t xml:space="preserve">                    Férias Abono Constitucional - Contrato Temporário</t>
  </si>
  <si>
    <t xml:space="preserve">3190.0494</t>
  </si>
  <si>
    <t xml:space="preserve">                    Provisão Décimo Terceiro Salário - Contrato Temporário</t>
  </si>
  <si>
    <t xml:space="preserve">3190.0499</t>
  </si>
  <si>
    <t xml:space="preserve">                    Outras Despesas com a Contratação de Pessoal Temporário</t>
  </si>
  <si>
    <t xml:space="preserve">3190.0500</t>
  </si>
  <si>
    <t xml:space="preserve">                Outros Benefícios Previdenciários do Servidor ou do Militar</t>
  </si>
  <si>
    <t xml:space="preserve">3190.0503</t>
  </si>
  <si>
    <t xml:space="preserve">                    Salário Família - AtivoCivil - RPPS</t>
  </si>
  <si>
    <t xml:space="preserve">3190.1100</t>
  </si>
  <si>
    <t xml:space="preserve">               Vencimentos e Vantagen Fixas - Pessoal Civil</t>
  </si>
  <si>
    <t xml:space="preserve">3190.1121</t>
  </si>
  <si>
    <t xml:space="preserve">                    Vencimentos e Salários - RPPS</t>
  </si>
  <si>
    <t xml:space="preserve">3190.1122</t>
  </si>
  <si>
    <t xml:space="preserve">                    Adicional Noturno - RPPS</t>
  </si>
  <si>
    <t xml:space="preserve">3190.1123</t>
  </si>
  <si>
    <t xml:space="preserve">                    Abono de Permanência - RPPS</t>
  </si>
  <si>
    <t xml:space="preserve">3190.1124</t>
  </si>
  <si>
    <t xml:space="preserve">                    Adicional de Periculosidade - RPPS</t>
  </si>
  <si>
    <t xml:space="preserve">3190.1125</t>
  </si>
  <si>
    <t xml:space="preserve">                    Adicional de Insalubridade - RPPS</t>
  </si>
  <si>
    <t xml:space="preserve">3190.1129</t>
  </si>
  <si>
    <t xml:space="preserve">                    Gratificação por Exercício de Funções - RPPS</t>
  </si>
  <si>
    <t xml:space="preserve">3190.1130</t>
  </si>
  <si>
    <t xml:space="preserve">                    Gratificação de Tempo de Serviço - RPPS</t>
  </si>
  <si>
    <t xml:space="preserve">3190.1133</t>
  </si>
  <si>
    <t xml:space="preserve">                    Décimo Terceiro Salário - RPPS</t>
  </si>
  <si>
    <t xml:space="preserve">3190.1134</t>
  </si>
  <si>
    <t xml:space="preserve">                    Férias - Abono Constitucional - RPPS</t>
  </si>
  <si>
    <t xml:space="preserve">3190.1135</t>
  </si>
  <si>
    <t xml:space="preserve">                    Representação Mensal</t>
  </si>
  <si>
    <t xml:space="preserve">3190.1138</t>
  </si>
  <si>
    <t xml:space="preserve">                    Outros Vencimentos e Vantagens Fixas - Pessoal Civil - RPPS</t>
  </si>
  <si>
    <t xml:space="preserve">3190.1139</t>
  </si>
  <si>
    <t xml:space="preserve">                    Provisão Décimo Terceiro Salário - RPPS</t>
  </si>
  <si>
    <t xml:space="preserve">3190.1165</t>
  </si>
  <si>
    <t xml:space="preserve">                    Décimo Terceira Salário - RGPS</t>
  </si>
  <si>
    <t xml:space="preserve">3190.1166</t>
  </si>
  <si>
    <t xml:space="preserve">                    Representação Mensal - RGPS</t>
  </si>
  <si>
    <t xml:space="preserve">3190.1167</t>
  </si>
  <si>
    <t xml:space="preserve">                    Gratificação por Exercício de Cargo em Comissão - RGPS</t>
  </si>
  <si>
    <t xml:space="preserve">3190.1169</t>
  </si>
  <si>
    <t xml:space="preserve">                    Provisão Décimo Terceiro Salário - RGPS</t>
  </si>
  <si>
    <t xml:space="preserve">3190.1300</t>
  </si>
  <si>
    <t xml:space="preserve">               Obrigações Patronais</t>
  </si>
  <si>
    <t xml:space="preserve">3190.1301</t>
  </si>
  <si>
    <t xml:space="preserve">                    Contribuições de Previdência Social - INSS</t>
  </si>
  <si>
    <t xml:space="preserve">3190.1302</t>
  </si>
  <si>
    <t xml:space="preserve">                    Fundo de Garantia por Tempo de Serviço - FGTS</t>
  </si>
  <si>
    <t xml:space="preserve">3190.9200</t>
  </si>
  <si>
    <t xml:space="preserve">               Despesas de Exercícios Anteriores</t>
  </si>
  <si>
    <t xml:space="preserve">3190.9203</t>
  </si>
  <si>
    <t xml:space="preserve">                    Outras Despesas de Pessoal e Encargos</t>
  </si>
  <si>
    <t xml:space="preserve">3190.9400</t>
  </si>
  <si>
    <t xml:space="preserve">               Indenizações e Restituições Trabalhistas</t>
  </si>
  <si>
    <t xml:space="preserve">3190.9406</t>
  </si>
  <si>
    <t xml:space="preserve">                    Férias Proporcionais</t>
  </si>
  <si>
    <t xml:space="preserve">3190.9600</t>
  </si>
  <si>
    <t xml:space="preserve">               Ressarcimento de Despesas de Pessoal Requisitado</t>
  </si>
  <si>
    <t xml:space="preserve">3190.9601</t>
  </si>
  <si>
    <t xml:space="preserve">                    Ressarcimento de Despesas de Pessoal Requisitado</t>
  </si>
  <si>
    <t xml:space="preserve">3191.0000</t>
  </si>
  <si>
    <t xml:space="preserve">          APLICAÇÕES DIRETAS - Oper. Entre Órgãos, Fundos e Ent.  Int.</t>
  </si>
  <si>
    <t xml:space="preserve">3191.1300</t>
  </si>
  <si>
    <t xml:space="preserve">3191.1309</t>
  </si>
  <si>
    <t xml:space="preserve">                    Contribuição ao Fundo de Previdência</t>
  </si>
  <si>
    <t xml:space="preserve">3191.1310</t>
  </si>
  <si>
    <t xml:space="preserve">                    Contribuição ao Fundo Financeiro</t>
  </si>
  <si>
    <t xml:space="preserve">3191.1313</t>
  </si>
  <si>
    <t xml:space="preserve">                    Contribuição Patronal Adicional - 50% ao FP</t>
  </si>
  <si>
    <t xml:space="preserve">3300.0000</t>
  </si>
  <si>
    <t xml:space="preserve">     OUTRAS DESPESAS CORRENTES</t>
  </si>
  <si>
    <t xml:space="preserve">3390.0000</t>
  </si>
  <si>
    <t xml:space="preserve">3390.0800</t>
  </si>
  <si>
    <t xml:space="preserve">               Outros Benefícios Assistenciais do Servidor e do Militar</t>
  </si>
  <si>
    <t xml:space="preserve">3390.0802</t>
  </si>
  <si>
    <t xml:space="preserve">                    Auxíliio Funeral Ativo e Inativo Civil - RPPS</t>
  </si>
  <si>
    <t xml:space="preserve">3390.1400</t>
  </si>
  <si>
    <t xml:space="preserve">               Diárias</t>
  </si>
  <si>
    <t xml:space="preserve">3390.1401</t>
  </si>
  <si>
    <t xml:space="preserve">                    Diárias - Pessoal Civil</t>
  </si>
  <si>
    <t xml:space="preserve">3390.1800</t>
  </si>
  <si>
    <t xml:space="preserve">               Auxílio Financeiro a Estudantes</t>
  </si>
  <si>
    <t xml:space="preserve">3390.1801</t>
  </si>
  <si>
    <t xml:space="preserve">                    Auxílio Financeiro a Estudantes</t>
  </si>
  <si>
    <t xml:space="preserve">3390.1803</t>
  </si>
  <si>
    <t xml:space="preserve">                    Bolsa Auxílio</t>
  </si>
  <si>
    <t xml:space="preserve">3390.2000</t>
  </si>
  <si>
    <t xml:space="preserve">               Auxílio Financeiro a Pesquisadores</t>
  </si>
  <si>
    <t xml:space="preserve">3390.2001</t>
  </si>
  <si>
    <t xml:space="preserve">                    Auxílio Financeiro a Pesquisadores</t>
  </si>
  <si>
    <t xml:space="preserve">3390.3000</t>
  </si>
  <si>
    <t xml:space="preserve">               Material de Consumo</t>
  </si>
  <si>
    <t xml:space="preserve">3390.3001</t>
  </si>
  <si>
    <t xml:space="preserve">                    Combustíveis e Lubrificantes Automotivos</t>
  </si>
  <si>
    <t xml:space="preserve">3390.3003</t>
  </si>
  <si>
    <t xml:space="preserve">                    Combustíveis e Lubrificantes para Outras Finalidades</t>
  </si>
  <si>
    <t xml:space="preserve">3390.3004</t>
  </si>
  <si>
    <t xml:space="preserve">                    Gás Engarrafado</t>
  </si>
  <si>
    <t xml:space="preserve">3390.3006</t>
  </si>
  <si>
    <t xml:space="preserve">                    Alimentos para Animais</t>
  </si>
  <si>
    <t xml:space="preserve">3390.3007</t>
  </si>
  <si>
    <t xml:space="preserve">                    Gêneros de Alimentação</t>
  </si>
  <si>
    <t xml:space="preserve">3390.3009</t>
  </si>
  <si>
    <t xml:space="preserve">                    Material Farmacológico</t>
  </si>
  <si>
    <t xml:space="preserve">3390.3011</t>
  </si>
  <si>
    <t xml:space="preserve">                    Material Químico</t>
  </si>
  <si>
    <t xml:space="preserve">3390.3012</t>
  </si>
  <si>
    <t xml:space="preserve">                    Material de Coudelaria ou de Uso Zootécnico</t>
  </si>
  <si>
    <t xml:space="preserve">3390.3014</t>
  </si>
  <si>
    <t xml:space="preserve">                    Material Educativo e Esportivo</t>
  </si>
  <si>
    <t xml:space="preserve">3390.3015</t>
  </si>
  <si>
    <t xml:space="preserve">                    Material para Festividades e Homenagens</t>
  </si>
  <si>
    <t xml:space="preserve">3390.3016</t>
  </si>
  <si>
    <t xml:space="preserve">                    Material de Expediente</t>
  </si>
  <si>
    <t xml:space="preserve">3390.3017</t>
  </si>
  <si>
    <t xml:space="preserve">                    Material de Processamento de Dados</t>
  </si>
  <si>
    <t xml:space="preserve">3390.3018</t>
  </si>
  <si>
    <t xml:space="preserve">                    Materiais e Medicamentos Veterinários</t>
  </si>
  <si>
    <t xml:space="preserve">3390.3019</t>
  </si>
  <si>
    <t xml:space="preserve">                    Material de Acondicionamento e Embalagem</t>
  </si>
  <si>
    <t xml:space="preserve">3390.3021</t>
  </si>
  <si>
    <t xml:space="preserve">                    Material de Copa e Cozinha</t>
  </si>
  <si>
    <t xml:space="preserve">3390.3022</t>
  </si>
  <si>
    <t xml:space="preserve">                    Material de Limpeza e Produção de Higienização</t>
  </si>
  <si>
    <t xml:space="preserve">3390.3023</t>
  </si>
  <si>
    <t xml:space="preserve">                    Uniformes, Tecidos e Aviamentos</t>
  </si>
  <si>
    <t xml:space="preserve">3390.3024</t>
  </si>
  <si>
    <t xml:space="preserve">                    Material para Manutenção de Bens Imóveis</t>
  </si>
  <si>
    <t xml:space="preserve">3390.3025</t>
  </si>
  <si>
    <t xml:space="preserve">                    Material para Manutenção de Bens Móveis</t>
  </si>
  <si>
    <t xml:space="preserve">3390.3026</t>
  </si>
  <si>
    <t xml:space="preserve">                    Material Elétrico e Eletrônico</t>
  </si>
  <si>
    <t xml:space="preserve">3390.3028</t>
  </si>
  <si>
    <t xml:space="preserve">                    Material de Proteção e Segurança</t>
  </si>
  <si>
    <t xml:space="preserve">3390.3029</t>
  </si>
  <si>
    <t xml:space="preserve">                    Material para Áudio, Vídeo e Foto</t>
  </si>
  <si>
    <t xml:space="preserve">3390.3031</t>
  </si>
  <si>
    <t xml:space="preserve">                    Sementes, Mudas de Plantas e Insumos</t>
  </si>
  <si>
    <t xml:space="preserve">3390.3035</t>
  </si>
  <si>
    <t xml:space="preserve">                    Material Laboratorial</t>
  </si>
  <si>
    <t xml:space="preserve">3390.3036</t>
  </si>
  <si>
    <t xml:space="preserve">                    Material Hospitalar</t>
  </si>
  <si>
    <t xml:space="preserve">3390.3039</t>
  </si>
  <si>
    <t xml:space="preserve">                    Material para Manutenção de Veículos</t>
  </si>
  <si>
    <t xml:space="preserve">3390.3040</t>
  </si>
  <si>
    <t xml:space="preserve">                    Material Biológico</t>
  </si>
  <si>
    <t xml:space="preserve">3390.3041</t>
  </si>
  <si>
    <t xml:space="preserve">                    Material para Utilização em Gráfica</t>
  </si>
  <si>
    <t xml:space="preserve">3390.3042</t>
  </si>
  <si>
    <t xml:space="preserve">                    Ferramentas</t>
  </si>
  <si>
    <t xml:space="preserve">3390.3044</t>
  </si>
  <si>
    <t xml:space="preserve">                    Material de Sinalização Visual e Afins</t>
  </si>
  <si>
    <t xml:space="preserve">3390.3046</t>
  </si>
  <si>
    <t xml:space="preserve">                    Material Bibliográfico não Imobilizável</t>
  </si>
  <si>
    <t xml:space="preserve">3390.3048</t>
  </si>
  <si>
    <t xml:space="preserve">                    Bens Móveis Não Ativáveis</t>
  </si>
  <si>
    <t xml:space="preserve">3390.3050</t>
  </si>
  <si>
    <t xml:space="preserve">                    Bandeira, Flâmulas e Insígnias</t>
  </si>
  <si>
    <t xml:space="preserve">3390.3099</t>
  </si>
  <si>
    <t xml:space="preserve">                    Outros Materiais de Consumo</t>
  </si>
  <si>
    <t xml:space="preserve">3390.3300</t>
  </si>
  <si>
    <t xml:space="preserve">               Passagens e Despesas com Locomoção</t>
  </si>
  <si>
    <t xml:space="preserve">3390.3301</t>
  </si>
  <si>
    <t xml:space="preserve">                    Passagens Terrestres</t>
  </si>
  <si>
    <t xml:space="preserve">3390.3302</t>
  </si>
  <si>
    <t xml:space="preserve">                    Passagens Aéreas</t>
  </si>
  <si>
    <t xml:space="preserve">                    Pedágios</t>
  </si>
  <si>
    <t xml:space="preserve">3390.3309</t>
  </si>
  <si>
    <t xml:space="preserve">                    Táxi</t>
  </si>
  <si>
    <t xml:space="preserve">3390.3600</t>
  </si>
  <si>
    <t xml:space="preserve">               Outros Serviços de Terceiros - Pessoa Física</t>
  </si>
  <si>
    <t xml:space="preserve">3390.3606</t>
  </si>
  <si>
    <t xml:space="preserve">                    Serviços Técnicos Profissionais</t>
  </si>
  <si>
    <t xml:space="preserve">3390.3607</t>
  </si>
  <si>
    <t xml:space="preserve">                    Estagiários</t>
  </si>
  <si>
    <t xml:space="preserve">3390.3615</t>
  </si>
  <si>
    <t xml:space="preserve">                    Locação de Imóveis</t>
  </si>
  <si>
    <t xml:space="preserve">3390.3616</t>
  </si>
  <si>
    <t xml:space="preserve">                    Locação de Bens Móveis e Intangiveis</t>
  </si>
  <si>
    <t xml:space="preserve">3390.3622</t>
  </si>
  <si>
    <t xml:space="preserve">                    Manutenção e Conservação de Bens Imóveis</t>
  </si>
  <si>
    <t xml:space="preserve">3390.3635</t>
  </si>
  <si>
    <t xml:space="preserve">                    Serviço de Apoio Administrativo, Técnico e Operacional</t>
  </si>
  <si>
    <t xml:space="preserve">3390.3639</t>
  </si>
  <si>
    <t xml:space="preserve">                    Fretes e Transportes de Encomendas</t>
  </si>
  <si>
    <t xml:space="preserve">3390.3700</t>
  </si>
  <si>
    <t xml:space="preserve">               Locação de Mão-de-Obra</t>
  </si>
  <si>
    <t xml:space="preserve">3390.3701</t>
  </si>
  <si>
    <t xml:space="preserve">                    Limpeza e Conservação</t>
  </si>
  <si>
    <t xml:space="preserve">3390.3702</t>
  </si>
  <si>
    <t xml:space="preserve">                    Guarda e Vigilancia</t>
  </si>
  <si>
    <t xml:space="preserve">3390.3707</t>
  </si>
  <si>
    <t xml:space="preserve">                    Serviços e Pintor, Eletricista, Encanador e Pedreiro</t>
  </si>
  <si>
    <t xml:space="preserve">3390.3708</t>
  </si>
  <si>
    <t xml:space="preserve">                    Operadores de Máquinas e Motoristas</t>
  </si>
  <si>
    <t xml:space="preserve">3390.3900</t>
  </si>
  <si>
    <t xml:space="preserve">               Outros Serviços de Terceiros - Pessoa Jurídica</t>
  </si>
  <si>
    <t xml:space="preserve">3390.3901</t>
  </si>
  <si>
    <t xml:space="preserve">                    Assinatura de Periódicos e Anuidades</t>
  </si>
  <si>
    <t xml:space="preserve">3390.3902</t>
  </si>
  <si>
    <t xml:space="preserve">                    Condomínios</t>
  </si>
  <si>
    <t xml:space="preserve">3390.3905</t>
  </si>
  <si>
    <t xml:space="preserve">3390.3908</t>
  </si>
  <si>
    <t xml:space="preserve">                    Manutenção de Software</t>
  </si>
  <si>
    <t xml:space="preserve">3390.3910</t>
  </si>
  <si>
    <t xml:space="preserve">3390.3911</t>
  </si>
  <si>
    <t xml:space="preserve">                    Locação de Softwares</t>
  </si>
  <si>
    <t xml:space="preserve">3390.3912</t>
  </si>
  <si>
    <t xml:space="preserve">                    Locação de Máquinas e Equipamentos</t>
  </si>
  <si>
    <t xml:space="preserve">3390.3914</t>
  </si>
  <si>
    <t xml:space="preserve">                    Locação de Bens Móveis e Outras Naturezas e Intangiveis</t>
  </si>
  <si>
    <t xml:space="preserve">3390.3916</t>
  </si>
  <si>
    <t xml:space="preserve">3390.3917</t>
  </si>
  <si>
    <t xml:space="preserve">                    Manutenção e Conservação de Máquinas e Equipamentos</t>
  </si>
  <si>
    <t xml:space="preserve">3390.3919</t>
  </si>
  <si>
    <t xml:space="preserve">                    Manutenção e Conservação de Veículos</t>
  </si>
  <si>
    <t xml:space="preserve">3390.3920</t>
  </si>
  <si>
    <t xml:space="preserve">                    Manutenção e Conservação de Bens Móveis de Outras Nat.</t>
  </si>
  <si>
    <t xml:space="preserve">3390.3922</t>
  </si>
  <si>
    <t xml:space="preserve">                    Exposições, Congressos e Conferencias</t>
  </si>
  <si>
    <t xml:space="preserve">3390.3923</t>
  </si>
  <si>
    <t xml:space="preserve">                    Festividades e Homenagens</t>
  </si>
  <si>
    <t xml:space="preserve">3390.3941</t>
  </si>
  <si>
    <t xml:space="preserve">                    Fornecimento de Alimentação</t>
  </si>
  <si>
    <t xml:space="preserve">3390.3943</t>
  </si>
  <si>
    <t xml:space="preserve">                    Serviços de Energia Elétrica</t>
  </si>
  <si>
    <t xml:space="preserve">3390.3944</t>
  </si>
  <si>
    <t xml:space="preserve">                    Serviços de Água e Esgoto</t>
  </si>
  <si>
    <t xml:space="preserve">3390.3946</t>
  </si>
  <si>
    <t xml:space="preserve">                    Serviços Domésticos</t>
  </si>
  <si>
    <t xml:space="preserve">3390.3947</t>
  </si>
  <si>
    <t xml:space="preserve">                    Serviços de Comunicação em Geral</t>
  </si>
  <si>
    <t xml:space="preserve">3390.3950</t>
  </si>
  <si>
    <t xml:space="preserve">                    Serviços Médico-Hospital, Odontológico e Laboratoriais</t>
  </si>
  <si>
    <t xml:space="preserve">3390.3951</t>
  </si>
  <si>
    <t xml:space="preserve">                    Serviços de Análises e Pesquisas Científicas</t>
  </si>
  <si>
    <t xml:space="preserve">3390.3957</t>
  </si>
  <si>
    <t xml:space="preserve">                    Serviços de Processamento de Dados</t>
  </si>
  <si>
    <t xml:space="preserve">3390.3958</t>
  </si>
  <si>
    <t xml:space="preserve">                    Serviços de Telecomunicações</t>
  </si>
  <si>
    <t xml:space="preserve">3390.3959</t>
  </si>
  <si>
    <t xml:space="preserve">                    Serviços de Áudio, Vídeo e Foto</t>
  </si>
  <si>
    <t xml:space="preserve">3390.3963</t>
  </si>
  <si>
    <t xml:space="preserve">                    Serviços Gráficos</t>
  </si>
  <si>
    <t xml:space="preserve">3390.3965</t>
  </si>
  <si>
    <t xml:space="preserve">                    Serviços de Apoio ao Ensino</t>
  </si>
  <si>
    <t xml:space="preserve">3390.3966</t>
  </si>
  <si>
    <t xml:space="preserve">                    Serviços Judiciários</t>
  </si>
  <si>
    <t xml:space="preserve">3390.3969</t>
  </si>
  <si>
    <t xml:space="preserve">                    Seguros em Geral</t>
  </si>
  <si>
    <t xml:space="preserve">3390.3970</t>
  </si>
  <si>
    <t xml:space="preserve">                    Confecção de Uniformes, Bandeiras e Flâmulas</t>
  </si>
  <si>
    <t xml:space="preserve">3390.3972</t>
  </si>
  <si>
    <t xml:space="preserve">                    Vale-Transporte</t>
  </si>
  <si>
    <t xml:space="preserve">3390.3974</t>
  </si>
  <si>
    <t xml:space="preserve">3390.3978</t>
  </si>
  <si>
    <t xml:space="preserve">3390.3979</t>
  </si>
  <si>
    <t xml:space="preserve">                    Serviços de Apoio Administrativo, Técnico e Operacional</t>
  </si>
  <si>
    <t xml:space="preserve">3390.3980</t>
  </si>
  <si>
    <t xml:space="preserve">                    Hospedagens</t>
  </si>
  <si>
    <t xml:space="preserve">3390.3981</t>
  </si>
  <si>
    <t xml:space="preserve">                    Serviços Bancários</t>
  </si>
  <si>
    <t xml:space="preserve">3390.3999</t>
  </si>
  <si>
    <t xml:space="preserve">                    Outros Serviços de Terceiros - Pessoa Jurídica</t>
  </si>
  <si>
    <t xml:space="preserve">3390.4000</t>
  </si>
  <si>
    <t xml:space="preserve">               Serviços de Tecnologia da Informação e Comunicação </t>
  </si>
  <si>
    <t xml:space="preserve">3390.4002</t>
  </si>
  <si>
    <t xml:space="preserve">3390.4004</t>
  </si>
  <si>
    <t xml:space="preserve">3390.4005</t>
  </si>
  <si>
    <t xml:space="preserve">3390.4600</t>
  </si>
  <si>
    <t xml:space="preserve">               Auxílio Alimentação</t>
  </si>
  <si>
    <t xml:space="preserve">3390.4602</t>
  </si>
  <si>
    <t xml:space="preserve">                    Auxílio Alimentação - RPPS</t>
  </si>
  <si>
    <t xml:space="preserve">3390.4603</t>
  </si>
  <si>
    <t xml:space="preserve">                    Auxílio Alimentação - RGPS</t>
  </si>
  <si>
    <t xml:space="preserve">3390.4700</t>
  </si>
  <si>
    <t xml:space="preserve">               Obrigações Tributárias e Contributivas</t>
  </si>
  <si>
    <t xml:space="preserve">3390.4701</t>
  </si>
  <si>
    <t xml:space="preserve">                    PIS/PASEP</t>
  </si>
  <si>
    <t xml:space="preserve">3390.4704</t>
  </si>
  <si>
    <t xml:space="preserve">                    IPTU</t>
  </si>
  <si>
    <t xml:space="preserve">3390.4705</t>
  </si>
  <si>
    <t xml:space="preserve">                    Licenciamento de Veículos</t>
  </si>
  <si>
    <t xml:space="preserve">3390.4708</t>
  </si>
  <si>
    <t xml:space="preserve">                    PIS/PASEP - Parcelamento</t>
  </si>
  <si>
    <t xml:space="preserve">3390.4724</t>
  </si>
  <si>
    <t xml:space="preserve">                    Obrigações Patronais sobre Serviços de Pessoas Físicas</t>
  </si>
  <si>
    <t xml:space="preserve">3390.4726</t>
  </si>
  <si>
    <t xml:space="preserve">                    ITR -Imposto Territorial Rural</t>
  </si>
  <si>
    <t xml:space="preserve">3390.4800</t>
  </si>
  <si>
    <t xml:space="preserve">               Outros Auxílios Financeiros a Pessoas Físicas</t>
  </si>
  <si>
    <t xml:space="preserve">3390.4801</t>
  </si>
  <si>
    <t xml:space="preserve">                    Outros Auxílios Financeiros a Pessoas Físicas</t>
  </si>
  <si>
    <t xml:space="preserve">3390.4900</t>
  </si>
  <si>
    <t xml:space="preserve">               Auxílio Transporte</t>
  </si>
  <si>
    <t xml:space="preserve">3390.4904</t>
  </si>
  <si>
    <t xml:space="preserve">                    Auxílio Transporte - RPPS</t>
  </si>
  <si>
    <t xml:space="preserve">3390.4905</t>
  </si>
  <si>
    <t xml:space="preserve">                    Auxílio Transporte - RGPS</t>
  </si>
  <si>
    <t xml:space="preserve">3390.9200</t>
  </si>
  <si>
    <t xml:space="preserve">3390.9208</t>
  </si>
  <si>
    <t xml:space="preserve">                    Material de Consumo para Uso Imediato</t>
  </si>
  <si>
    <t xml:space="preserve">3390.9213</t>
  </si>
  <si>
    <t xml:space="preserve">3390.9299</t>
  </si>
  <si>
    <t xml:space="preserve">                    Outras Despesas de Exercícios Anteriores</t>
  </si>
  <si>
    <t xml:space="preserve">3390.9300</t>
  </si>
  <si>
    <t xml:space="preserve">               Indenizações e Restituições</t>
  </si>
  <si>
    <t xml:space="preserve">3390.9309</t>
  </si>
  <si>
    <t xml:space="preserve">                    Restituições de Convênios ou Saldos de Convênios</t>
  </si>
  <si>
    <t xml:space="preserve">3391.0000</t>
  </si>
  <si>
    <t xml:space="preserve">3391.3900</t>
  </si>
  <si>
    <t xml:space="preserve">3391.3990</t>
  </si>
  <si>
    <t xml:space="preserve">                    Serviços de Publicidade Legal</t>
  </si>
  <si>
    <t xml:space="preserve">3391.4700</t>
  </si>
  <si>
    <t xml:space="preserve">3391.4701</t>
  </si>
  <si>
    <t xml:space="preserve">4000.0000</t>
  </si>
  <si>
    <t xml:space="preserve">DESPESAS DE CAPITAL</t>
  </si>
  <si>
    <t xml:space="preserve">4400.0000</t>
  </si>
  <si>
    <t xml:space="preserve">     INVESTIMENTOS</t>
  </si>
  <si>
    <t xml:space="preserve">4490.0000</t>
  </si>
  <si>
    <t xml:space="preserve">4490.5100</t>
  </si>
  <si>
    <t xml:space="preserve">               Obras e Instalações</t>
  </si>
  <si>
    <t xml:space="preserve">4490.5101</t>
  </si>
  <si>
    <t xml:space="preserve">                    Construção de Edifícios Públicos</t>
  </si>
  <si>
    <t xml:space="preserve">4490.5200</t>
  </si>
  <si>
    <t xml:space="preserve">               Equipamentos e Material Permanente</t>
  </si>
  <si>
    <t xml:space="preserve">4490.5202</t>
  </si>
  <si>
    <t xml:space="preserve">                    Aeronaves</t>
  </si>
  <si>
    <t xml:space="preserve">4490.5208</t>
  </si>
  <si>
    <t xml:space="preserve">                    Aparelhos, Equip. e Utens. Médico-Odont., Lab. e Hospitalar</t>
  </si>
  <si>
    <t xml:space="preserve">4490.5212</t>
  </si>
  <si>
    <t xml:space="preserve">                    Aparelhos e Utensílios Domésticos</t>
  </si>
  <si>
    <t xml:space="preserve">4490.5218</t>
  </si>
  <si>
    <t xml:space="preserve">                    Coleções e Materiais Bibliográficos</t>
  </si>
  <si>
    <t xml:space="preserve">4490.5233</t>
  </si>
  <si>
    <t xml:space="preserve">                    Equipamentos para Áudio, Vídeo e Foto</t>
  </si>
  <si>
    <t xml:space="preserve">4490.5234</t>
  </si>
  <si>
    <t xml:space="preserve">                    Máquinas, Utensílios e Equipamentos Diversos</t>
  </si>
  <si>
    <t xml:space="preserve">4490.5235</t>
  </si>
  <si>
    <t xml:space="preserve">                    Equipamentos de Processamento de Dados</t>
  </si>
  <si>
    <t xml:space="preserve">4490.5240</t>
  </si>
  <si>
    <t xml:space="preserve">                    Máquinas e Equipamentos Agrícolas e Rodoviários</t>
  </si>
  <si>
    <t xml:space="preserve">4490.5242</t>
  </si>
  <si>
    <t xml:space="preserve">                    Mobiliário em Geral</t>
  </si>
  <si>
    <t xml:space="preserve">4490.5246</t>
  </si>
  <si>
    <t xml:space="preserve">                    Semoventes e Equipamentos de Montaria</t>
  </si>
  <si>
    <t xml:space="preserve">4490.5251</t>
  </si>
  <si>
    <t xml:space="preserve">                    Peças não Incorporáveis a Imóveis</t>
  </si>
  <si>
    <t xml:space="preserve">TOTAIS</t>
  </si>
  <si>
    <t xml:space="preserve">RECEITA ARRECADADA MÊS A MÊS - EXERCÍCIO DE 2018</t>
  </si>
  <si>
    <t xml:space="preserve">ORÇADA INICIAL</t>
  </si>
  <si>
    <t xml:space="preserve">ARRECADADO NO MÊS</t>
  </si>
  <si>
    <t xml:space="preserve">ARRECADADO ATÉ O MÊS</t>
  </si>
  <si>
    <t xml:space="preserve">10000000</t>
  </si>
  <si>
    <t xml:space="preserve">RECEITAS CORRENTES</t>
  </si>
  <si>
    <t xml:space="preserve">13000000</t>
  </si>
  <si>
    <t xml:space="preserve">     RECEITA PATRIMONIAL</t>
  </si>
  <si>
    <t xml:space="preserve">13100000</t>
  </si>
  <si>
    <t xml:space="preserve">          Exploração do Patrimônio Imobiliário do Estado</t>
  </si>
  <si>
    <t xml:space="preserve">13100100</t>
  </si>
  <si>
    <t xml:space="preserve">               Aluguéis, Arrendamentos, Foros, Laudêmios, Tarifas de Ocupação</t>
  </si>
  <si>
    <t xml:space="preserve">13100110</t>
  </si>
  <si>
    <t xml:space="preserve">                    Aluguéis e Arrendamentos</t>
  </si>
  <si>
    <t xml:space="preserve">13100111</t>
  </si>
  <si>
    <t xml:space="preserve">                    Taxa de Ocupação de Imóveis</t>
  </si>
  <si>
    <t xml:space="preserve">13200000</t>
  </si>
  <si>
    <t xml:space="preserve">          Valores Mobiliários</t>
  </si>
  <si>
    <t xml:space="preserve">13210000</t>
  </si>
  <si>
    <t xml:space="preserve">               Juros e Correções Monetárias</t>
  </si>
  <si>
    <t xml:space="preserve">13210010</t>
  </si>
  <si>
    <t xml:space="preserve">                    Remuneração de Depósitos Bancários</t>
  </si>
  <si>
    <t xml:space="preserve">14000000</t>
  </si>
  <si>
    <t xml:space="preserve">     RECEITA AGROPECUÁRIA</t>
  </si>
  <si>
    <t xml:space="preserve">14000011</t>
  </si>
  <si>
    <t xml:space="preserve">          Receita da Produção Vegetal</t>
  </si>
  <si>
    <t xml:space="preserve">          Receita da Produção Animal e Derivados</t>
  </si>
  <si>
    <t xml:space="preserve">16000000</t>
  </si>
  <si>
    <t xml:space="preserve">     RECEITA DE SERVIÇOS</t>
  </si>
  <si>
    <t xml:space="preserve">16100111</t>
  </si>
  <si>
    <t xml:space="preserve">               Serviços Educacionais</t>
  </si>
  <si>
    <t xml:space="preserve">               Serviços de Estudos e Pesquisas</t>
  </si>
  <si>
    <t xml:space="preserve">17000000</t>
  </si>
  <si>
    <t xml:space="preserve">     TRANSFERÊNCIAS CORRENTES</t>
  </si>
  <si>
    <t xml:space="preserve">17100000</t>
  </si>
  <si>
    <t xml:space="preserve">          Transferências de Convênios da União e de suas Entidades</t>
  </si>
  <si>
    <t xml:space="preserve">17181091</t>
  </si>
  <si>
    <t xml:space="preserve">               Outras Transferências de Convênios da União</t>
  </si>
  <si>
    <t xml:space="preserve">17300000</t>
  </si>
  <si>
    <t xml:space="preserve">          Transferências dos Municípios e de suas Entidades</t>
  </si>
  <si>
    <t xml:space="preserve">17300011</t>
  </si>
  <si>
    <t xml:space="preserve">               Transferências dos Municípios e de suas Entidades</t>
  </si>
  <si>
    <t xml:space="preserve">19000000</t>
  </si>
  <si>
    <t xml:space="preserve">     OUTRAS RECEITAS CORRENTES</t>
  </si>
  <si>
    <t xml:space="preserve">19280290</t>
  </si>
  <si>
    <t xml:space="preserve">          Outras Restituições - Não Especificadas Anteriormente</t>
  </si>
  <si>
    <t xml:space="preserve">20000000</t>
  </si>
  <si>
    <t xml:space="preserve">RECEITAS DE CAPITAL</t>
  </si>
  <si>
    <t xml:space="preserve">24000000</t>
  </si>
  <si>
    <t xml:space="preserve">     TRANSFERÊNCIAS DE CAPITAL</t>
  </si>
  <si>
    <t xml:space="preserve">24100000</t>
  </si>
  <si>
    <t xml:space="preserve">          Transferências da União e de suas Entidades</t>
  </si>
  <si>
    <t xml:space="preserve">24181090</t>
  </si>
  <si>
    <t xml:space="preserve">24200000</t>
  </si>
  <si>
    <t xml:space="preserve">         Transferências dos Estados e do Distrito Federal e de suas Entidades</t>
  </si>
  <si>
    <t xml:space="preserve">24281090</t>
  </si>
  <si>
    <t xml:space="preserve">               Outras Transferências de Convênio dos Estados</t>
  </si>
  <si>
    <t xml:space="preserve">TOTAL DAS RECEITAS CORRENTES</t>
  </si>
  <si>
    <t xml:space="preserve">TOTAL DAS RECEITAS DE CAPITAL</t>
  </si>
  <si>
    <t xml:space="preserve">TOTAL GERAL DAS RECEITAS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</si>
</sst>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_-* #,##0.00_-;\-* #,##0.00_-;_-* \-??_-;_-@_-"/>
    <numFmt numFmtId="168" formatCode="#,##0.00_ ;\-#,##0.00\ 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6D9F1"/>
        <bgColor rgb="FFC0C0C0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2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3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2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2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5</xdr:col>
      <xdr:colOff>981000</xdr:colOff>
      <xdr:row>0</xdr:row>
      <xdr:rowOff>0</xdr:rowOff>
    </xdr:from>
    <xdr:to>
      <xdr:col>7</xdr:col>
      <xdr:colOff>37800</xdr:colOff>
      <xdr:row>6</xdr:row>
      <xdr:rowOff>180720</xdr:rowOff>
    </xdr:to>
    <xdr:pic>
      <xdr:nvPicPr>
        <xdr:cNvPr id="0" name="Imagem 2" descr=""/>
        <xdr:cNvPicPr/>
      </xdr:nvPicPr>
      <xdr:blipFill>
        <a:blip r:embed="rId1"/>
        <a:stretch/>
      </xdr:blipFill>
      <xdr:spPr>
        <a:xfrm>
          <a:off x="8680680" y="0"/>
          <a:ext cx="1415520" cy="13237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</xdr:col>
      <xdr:colOff>133200</xdr:colOff>
      <xdr:row>0</xdr:row>
      <xdr:rowOff>104760</xdr:rowOff>
    </xdr:from>
    <xdr:to>
      <xdr:col>2</xdr:col>
      <xdr:colOff>323280</xdr:colOff>
      <xdr:row>5</xdr:row>
      <xdr:rowOff>180720</xdr:rowOff>
    </xdr:to>
    <xdr:pic>
      <xdr:nvPicPr>
        <xdr:cNvPr id="1" name="Imagem 2" descr=""/>
        <xdr:cNvPicPr/>
      </xdr:nvPicPr>
      <xdr:blipFill>
        <a:blip r:embed="rId2"/>
        <a:stretch/>
      </xdr:blipFill>
      <xdr:spPr>
        <a:xfrm>
          <a:off x="233280" y="104760"/>
          <a:ext cx="1056960" cy="1028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5</xdr:col>
      <xdr:colOff>237960</xdr:colOff>
      <xdr:row>0</xdr:row>
      <xdr:rowOff>0</xdr:rowOff>
    </xdr:from>
    <xdr:to>
      <xdr:col>6</xdr:col>
      <xdr:colOff>37440</xdr:colOff>
      <xdr:row>6</xdr:row>
      <xdr:rowOff>180720</xdr:rowOff>
    </xdr:to>
    <xdr:pic>
      <xdr:nvPicPr>
        <xdr:cNvPr id="2" name="Imagem 1" descr=""/>
        <xdr:cNvPicPr/>
      </xdr:nvPicPr>
      <xdr:blipFill>
        <a:blip r:embed="rId1"/>
        <a:stretch/>
      </xdr:blipFill>
      <xdr:spPr>
        <a:xfrm>
          <a:off x="9349560" y="0"/>
          <a:ext cx="978480" cy="14187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</xdr:col>
      <xdr:colOff>133200</xdr:colOff>
      <xdr:row>0</xdr:row>
      <xdr:rowOff>104760</xdr:rowOff>
    </xdr:from>
    <xdr:to>
      <xdr:col>2</xdr:col>
      <xdr:colOff>323280</xdr:colOff>
      <xdr:row>5</xdr:row>
      <xdr:rowOff>180720</xdr:rowOff>
    </xdr:to>
    <xdr:pic>
      <xdr:nvPicPr>
        <xdr:cNvPr id="3" name="Imagem 2" descr=""/>
        <xdr:cNvPicPr/>
      </xdr:nvPicPr>
      <xdr:blipFill>
        <a:blip r:embed="rId2"/>
        <a:stretch/>
      </xdr:blipFill>
      <xdr:spPr>
        <a:xfrm>
          <a:off x="233280" y="104760"/>
          <a:ext cx="1056960" cy="1113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J43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2.29"/>
    <col collapsed="false" customWidth="true" hidden="false" outlineLevel="0" max="3" min="3" style="0" width="61.99"/>
    <col collapsed="false" customWidth="true" hidden="false" outlineLevel="0" max="7" min="4" style="0" width="16.71"/>
    <col collapsed="false" customWidth="true" hidden="false" outlineLevel="0" max="8" min="8" style="0" width="8.67"/>
    <col collapsed="false" customWidth="true" hidden="false" outlineLevel="0" max="9" min="9" style="0" width="13.01"/>
    <col collapsed="false" customWidth="true" hidden="false" outlineLevel="0" max="10" min="10" style="0" width="10.14"/>
    <col collapsed="false" customWidth="true" hidden="false" outlineLevel="0" max="1025" min="11" style="0" width="8.67"/>
  </cols>
  <sheetData>
    <row r="1" customFormat="false" ht="15" hidden="false" customHeight="false" outlineLevel="0" collapsed="false">
      <c r="B1" s="1" t="s">
        <v>0</v>
      </c>
      <c r="C1" s="1"/>
      <c r="D1" s="1"/>
      <c r="E1" s="1"/>
      <c r="F1" s="1"/>
      <c r="G1" s="1"/>
    </row>
    <row r="2" customFormat="false" ht="15" hidden="false" customHeight="false" outlineLevel="0" collapsed="false">
      <c r="B2" s="2"/>
      <c r="C2" s="2"/>
      <c r="D2" s="2"/>
      <c r="E2" s="2"/>
      <c r="F2" s="2"/>
      <c r="G2" s="2"/>
    </row>
    <row r="3" customFormat="false" ht="15" hidden="false" customHeight="false" outlineLevel="0" collapsed="false">
      <c r="B3" s="2" t="s">
        <v>1</v>
      </c>
      <c r="C3" s="2"/>
      <c r="D3" s="2"/>
      <c r="E3" s="2"/>
      <c r="F3" s="2"/>
      <c r="G3" s="2"/>
    </row>
    <row r="4" customFormat="false" ht="15" hidden="false" customHeight="false" outlineLevel="0" collapsed="false">
      <c r="B4" s="2"/>
      <c r="C4" s="2"/>
      <c r="D4" s="2"/>
      <c r="E4" s="2"/>
      <c r="F4" s="2"/>
      <c r="G4" s="2"/>
    </row>
    <row r="5" customFormat="false" ht="15" hidden="false" customHeight="false" outlineLevel="0" collapsed="false">
      <c r="B5" s="2" t="s">
        <v>2</v>
      </c>
      <c r="C5" s="2"/>
      <c r="D5" s="2"/>
      <c r="E5" s="2"/>
      <c r="F5" s="2"/>
      <c r="G5" s="2"/>
    </row>
    <row r="6" customFormat="false" ht="15" hidden="false" customHeight="false" outlineLevel="0" collapsed="false">
      <c r="B6" s="1" t="s">
        <v>3</v>
      </c>
      <c r="C6" s="1"/>
      <c r="D6" s="1"/>
      <c r="E6" s="1"/>
      <c r="F6" s="1"/>
      <c r="G6" s="1"/>
    </row>
    <row r="8" customFormat="false" ht="30" hidden="false" customHeight="false" outlineLevel="0" collapsed="false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</row>
    <row r="9" customFormat="false" ht="15" hidden="false" customHeight="false" outlineLevel="0" collapsed="false">
      <c r="B9" s="4" t="s">
        <v>10</v>
      </c>
      <c r="C9" s="5" t="s">
        <v>11</v>
      </c>
      <c r="D9" s="6" t="n">
        <f aca="false">D10+D54</f>
        <v>87560256</v>
      </c>
      <c r="E9" s="6" t="n">
        <f aca="false">E10+E54</f>
        <v>87560256</v>
      </c>
      <c r="F9" s="6" t="n">
        <f aca="false">F10+F54</f>
        <v>6703387.46</v>
      </c>
      <c r="G9" s="6" t="n">
        <f aca="false">G10+G54</f>
        <v>20130508</v>
      </c>
    </row>
    <row r="10" customFormat="false" ht="15" hidden="false" customHeight="false" outlineLevel="0" collapsed="false">
      <c r="B10" s="7" t="s">
        <v>12</v>
      </c>
      <c r="C10" s="8" t="s">
        <v>13</v>
      </c>
      <c r="D10" s="9" t="n">
        <f aca="false">D11+D49</f>
        <v>74612790</v>
      </c>
      <c r="E10" s="9" t="n">
        <f aca="false">E11+E49</f>
        <v>74612790</v>
      </c>
      <c r="F10" s="9" t="n">
        <f aca="false">F11+F49</f>
        <v>5953018.56</v>
      </c>
      <c r="G10" s="9" t="n">
        <f aca="false">G11+G49</f>
        <v>17852344.17</v>
      </c>
    </row>
    <row r="11" customFormat="false" ht="15" hidden="false" customHeight="false" outlineLevel="0" collapsed="false">
      <c r="B11" s="4" t="s">
        <v>14</v>
      </c>
      <c r="C11" s="5" t="s">
        <v>15</v>
      </c>
      <c r="D11" s="6" t="n">
        <f aca="false">D12+D21+D23+D40+D43+D45+D47</f>
        <v>69159438</v>
      </c>
      <c r="E11" s="6" t="n">
        <f aca="false">E12+E21+E23+E40+E43+E45+E47</f>
        <v>69159438</v>
      </c>
      <c r="F11" s="6" t="n">
        <f aca="false">F12+F21+F23+F40+F43+F45+F47</f>
        <v>5500800.98</v>
      </c>
      <c r="G11" s="6" t="n">
        <f aca="false">G12+G21+G23+G40+G43+G45+G47</f>
        <v>16492349.41</v>
      </c>
    </row>
    <row r="12" customFormat="false" ht="15" hidden="false" customHeight="false" outlineLevel="0" collapsed="false">
      <c r="B12" s="10" t="s">
        <v>16</v>
      </c>
      <c r="C12" s="11" t="s">
        <v>17</v>
      </c>
      <c r="D12" s="12" t="n">
        <v>9666191</v>
      </c>
      <c r="E12" s="13" t="n">
        <v>9666191</v>
      </c>
      <c r="F12" s="12" t="n">
        <f aca="false">SUM(F13:F20)</f>
        <v>710177.94</v>
      </c>
      <c r="G12" s="12" t="n">
        <f aca="false">SUM(G13:G20)</f>
        <v>2105723.1</v>
      </c>
    </row>
    <row r="13" customFormat="false" ht="15" hidden="false" customHeight="false" outlineLevel="0" collapsed="false">
      <c r="B13" s="4" t="s">
        <v>18</v>
      </c>
      <c r="C13" s="5" t="s">
        <v>19</v>
      </c>
      <c r="D13" s="6"/>
      <c r="E13" s="6"/>
      <c r="F13" s="6" t="n">
        <v>635636.49</v>
      </c>
      <c r="G13" s="6" t="n">
        <v>1878845.37</v>
      </c>
      <c r="I13" s="14"/>
    </row>
    <row r="14" customFormat="false" ht="15" hidden="false" customHeight="false" outlineLevel="0" collapsed="false">
      <c r="B14" s="4" t="s">
        <v>20</v>
      </c>
      <c r="C14" s="5" t="s">
        <v>21</v>
      </c>
      <c r="D14" s="6"/>
      <c r="E14" s="6"/>
      <c r="F14" s="6" t="n">
        <v>0</v>
      </c>
      <c r="G14" s="6" t="n">
        <v>5146.98</v>
      </c>
      <c r="I14" s="14"/>
    </row>
    <row r="15" customFormat="false" ht="15" hidden="false" customHeight="false" outlineLevel="0" collapsed="false">
      <c r="B15" s="4" t="s">
        <v>22</v>
      </c>
      <c r="C15" s="5" t="s">
        <v>23</v>
      </c>
      <c r="D15" s="6"/>
      <c r="E15" s="6"/>
      <c r="F15" s="6" t="n">
        <v>5431.7</v>
      </c>
      <c r="G15" s="6" t="n">
        <v>16721.75</v>
      </c>
      <c r="I15" s="14"/>
    </row>
    <row r="16" customFormat="false" ht="15" hidden="false" customHeight="false" outlineLevel="0" collapsed="false">
      <c r="B16" s="4" t="s">
        <v>24</v>
      </c>
      <c r="C16" s="5" t="s">
        <v>25</v>
      </c>
      <c r="D16" s="6"/>
      <c r="E16" s="6"/>
      <c r="F16" s="6" t="n">
        <v>909.8</v>
      </c>
      <c r="G16" s="6" t="n">
        <v>22193.66</v>
      </c>
      <c r="I16" s="14"/>
    </row>
    <row r="17" customFormat="false" ht="15" hidden="false" customHeight="false" outlineLevel="0" collapsed="false">
      <c r="B17" s="4" t="s">
        <v>26</v>
      </c>
      <c r="C17" s="5" t="s">
        <v>27</v>
      </c>
      <c r="D17" s="6"/>
      <c r="E17" s="6"/>
      <c r="F17" s="6" t="n">
        <v>5797.05</v>
      </c>
      <c r="G17" s="6" t="n">
        <v>6539.39</v>
      </c>
      <c r="I17" s="14"/>
    </row>
    <row r="18" customFormat="false" ht="15" hidden="false" customHeight="false" outlineLevel="0" collapsed="false">
      <c r="B18" s="4" t="s">
        <v>28</v>
      </c>
      <c r="C18" s="5" t="s">
        <v>29</v>
      </c>
      <c r="D18" s="6"/>
      <c r="E18" s="6"/>
      <c r="F18" s="6" t="n">
        <v>8902.9</v>
      </c>
      <c r="G18" s="6" t="n">
        <v>17775.95</v>
      </c>
      <c r="I18" s="14"/>
    </row>
    <row r="19" customFormat="false" ht="15" hidden="false" customHeight="false" outlineLevel="0" collapsed="false">
      <c r="B19" s="4" t="s">
        <v>30</v>
      </c>
      <c r="C19" s="5" t="s">
        <v>31</v>
      </c>
      <c r="D19" s="6"/>
      <c r="E19" s="6"/>
      <c r="F19" s="6" t="n">
        <v>53500</v>
      </c>
      <c r="G19" s="6" t="n">
        <v>158500</v>
      </c>
      <c r="I19" s="14"/>
    </row>
    <row r="20" customFormat="false" ht="15" hidden="false" customHeight="false" outlineLevel="0" collapsed="false">
      <c r="B20" s="4" t="s">
        <v>32</v>
      </c>
      <c r="C20" s="5" t="s">
        <v>33</v>
      </c>
      <c r="D20" s="6"/>
      <c r="E20" s="6"/>
      <c r="F20" s="6" t="n">
        <v>0</v>
      </c>
      <c r="G20" s="6" t="n">
        <v>0</v>
      </c>
      <c r="I20" s="14"/>
    </row>
    <row r="21" customFormat="false" ht="15" hidden="false" customHeight="false" outlineLevel="0" collapsed="false">
      <c r="B21" s="10" t="s">
        <v>34</v>
      </c>
      <c r="C21" s="11" t="s">
        <v>35</v>
      </c>
      <c r="D21" s="12" t="n">
        <v>30</v>
      </c>
      <c r="E21" s="12" t="n">
        <v>30</v>
      </c>
      <c r="F21" s="12" t="n">
        <f aca="false">SUM(F22)</f>
        <v>0</v>
      </c>
      <c r="G21" s="12" t="n">
        <f aca="false">SUM(G22)</f>
        <v>0</v>
      </c>
    </row>
    <row r="22" customFormat="false" ht="15" hidden="false" customHeight="false" outlineLevel="0" collapsed="false">
      <c r="B22" s="4" t="s">
        <v>36</v>
      </c>
      <c r="C22" s="5" t="s">
        <v>37</v>
      </c>
      <c r="D22" s="6"/>
      <c r="E22" s="6"/>
      <c r="F22" s="6" t="n">
        <v>0</v>
      </c>
      <c r="G22" s="6" t="n">
        <v>0</v>
      </c>
    </row>
    <row r="23" customFormat="false" ht="15" hidden="false" customHeight="false" outlineLevel="0" collapsed="false">
      <c r="B23" s="10" t="s">
        <v>38</v>
      </c>
      <c r="C23" s="11" t="s">
        <v>39</v>
      </c>
      <c r="D23" s="12" t="n">
        <f aca="false">39137354+3006929</f>
        <v>42144283</v>
      </c>
      <c r="E23" s="12" t="n">
        <f aca="false">38777354+3006929</f>
        <v>41784283</v>
      </c>
      <c r="F23" s="12" t="n">
        <f aca="false">SUM(F24:F39)</f>
        <v>3374220.31</v>
      </c>
      <c r="G23" s="12" t="n">
        <f aca="false">SUM(G24:G39)</f>
        <v>10111849.01</v>
      </c>
    </row>
    <row r="24" customFormat="false" ht="15" hidden="false" customHeight="false" outlineLevel="0" collapsed="false">
      <c r="B24" s="4" t="s">
        <v>40</v>
      </c>
      <c r="C24" s="5" t="s">
        <v>41</v>
      </c>
      <c r="D24" s="15"/>
      <c r="E24" s="15"/>
      <c r="F24" s="6" t="n">
        <v>2590574.35</v>
      </c>
      <c r="G24" s="6" t="n">
        <v>7756313.12</v>
      </c>
      <c r="I24" s="14"/>
    </row>
    <row r="25" customFormat="false" ht="15" hidden="false" customHeight="false" outlineLevel="0" collapsed="false">
      <c r="B25" s="4" t="s">
        <v>42</v>
      </c>
      <c r="C25" s="5" t="s">
        <v>43</v>
      </c>
      <c r="D25" s="15"/>
      <c r="E25" s="15"/>
      <c r="F25" s="6" t="n">
        <v>845.23</v>
      </c>
      <c r="G25" s="6" t="n">
        <v>12308.02</v>
      </c>
      <c r="I25" s="14"/>
    </row>
    <row r="26" customFormat="false" ht="15" hidden="false" customHeight="false" outlineLevel="0" collapsed="false">
      <c r="B26" s="4" t="s">
        <v>44</v>
      </c>
      <c r="C26" s="5" t="s">
        <v>45</v>
      </c>
      <c r="D26" s="15"/>
      <c r="E26" s="15"/>
      <c r="F26" s="6" t="n">
        <v>11612.77</v>
      </c>
      <c r="G26" s="6" t="n">
        <v>34786.17</v>
      </c>
      <c r="I26" s="14"/>
    </row>
    <row r="27" customFormat="false" ht="15" hidden="false" customHeight="false" outlineLevel="0" collapsed="false">
      <c r="B27" s="4" t="s">
        <v>46</v>
      </c>
      <c r="C27" s="5" t="s">
        <v>47</v>
      </c>
      <c r="D27" s="15"/>
      <c r="E27" s="15"/>
      <c r="F27" s="6" t="n">
        <v>1599.76</v>
      </c>
      <c r="G27" s="6" t="n">
        <v>4799.28</v>
      </c>
      <c r="I27" s="14"/>
    </row>
    <row r="28" customFormat="false" ht="15" hidden="false" customHeight="false" outlineLevel="0" collapsed="false">
      <c r="B28" s="4" t="s">
        <v>48</v>
      </c>
      <c r="C28" s="5" t="s">
        <v>49</v>
      </c>
      <c r="D28" s="15"/>
      <c r="E28" s="15"/>
      <c r="F28" s="6" t="n">
        <v>5485.86</v>
      </c>
      <c r="G28" s="6" t="n">
        <v>16457.58</v>
      </c>
      <c r="I28" s="14"/>
    </row>
    <row r="29" customFormat="false" ht="15" hidden="false" customHeight="false" outlineLevel="0" collapsed="false">
      <c r="B29" s="4" t="s">
        <v>50</v>
      </c>
      <c r="C29" s="5" t="s">
        <v>51</v>
      </c>
      <c r="D29" s="15"/>
      <c r="E29" s="15"/>
      <c r="F29" s="6" t="n">
        <v>92011.09</v>
      </c>
      <c r="G29" s="6" t="n">
        <v>263380.82</v>
      </c>
      <c r="I29" s="14"/>
    </row>
    <row r="30" customFormat="false" ht="15" hidden="false" customHeight="false" outlineLevel="0" collapsed="false">
      <c r="B30" s="4" t="s">
        <v>52</v>
      </c>
      <c r="C30" s="5" t="s">
        <v>53</v>
      </c>
      <c r="D30" s="15"/>
      <c r="E30" s="15"/>
      <c r="F30" s="6" t="n">
        <v>200403.76</v>
      </c>
      <c r="G30" s="6" t="n">
        <v>597215.15</v>
      </c>
      <c r="I30" s="14"/>
    </row>
    <row r="31" customFormat="false" ht="15" hidden="false" customHeight="false" outlineLevel="0" collapsed="false">
      <c r="B31" s="4" t="s">
        <v>54</v>
      </c>
      <c r="C31" s="5" t="s">
        <v>55</v>
      </c>
      <c r="D31" s="15"/>
      <c r="E31" s="15"/>
      <c r="F31" s="6" t="n">
        <v>432.78</v>
      </c>
      <c r="G31" s="6" t="n">
        <v>432.78</v>
      </c>
      <c r="I31" s="14"/>
    </row>
    <row r="32" customFormat="false" ht="15" hidden="false" customHeight="false" outlineLevel="0" collapsed="false">
      <c r="B32" s="4" t="s">
        <v>56</v>
      </c>
      <c r="C32" s="5" t="s">
        <v>57</v>
      </c>
      <c r="D32" s="15"/>
      <c r="E32" s="15"/>
      <c r="F32" s="6" t="n">
        <v>0</v>
      </c>
      <c r="G32" s="6" t="n">
        <v>4497.17</v>
      </c>
      <c r="I32" s="14"/>
    </row>
    <row r="33" customFormat="false" ht="15" hidden="false" customHeight="false" outlineLevel="0" collapsed="false">
      <c r="B33" s="4" t="s">
        <v>58</v>
      </c>
      <c r="C33" s="5" t="s">
        <v>59</v>
      </c>
      <c r="D33" s="15"/>
      <c r="E33" s="15"/>
      <c r="F33" s="6" t="n">
        <v>15849.64</v>
      </c>
      <c r="G33" s="15" t="n">
        <v>47548.92</v>
      </c>
      <c r="I33" s="14"/>
    </row>
    <row r="34" customFormat="false" ht="15" hidden="false" customHeight="false" outlineLevel="0" collapsed="false">
      <c r="B34" s="4" t="s">
        <v>60</v>
      </c>
      <c r="C34" s="5" t="s">
        <v>61</v>
      </c>
      <c r="D34" s="15"/>
      <c r="E34" s="15"/>
      <c r="F34" s="15" t="n">
        <v>2579</v>
      </c>
      <c r="G34" s="15" t="n">
        <v>6093</v>
      </c>
      <c r="I34" s="14"/>
    </row>
    <row r="35" customFormat="false" ht="15" hidden="false" customHeight="false" outlineLevel="0" collapsed="false">
      <c r="B35" s="4" t="s">
        <v>62</v>
      </c>
      <c r="C35" s="5" t="s">
        <v>63</v>
      </c>
      <c r="D35" s="15"/>
      <c r="E35" s="15"/>
      <c r="F35" s="15" t="n">
        <v>243500</v>
      </c>
      <c r="G35" s="15" t="n">
        <v>728500</v>
      </c>
      <c r="I35" s="14"/>
    </row>
    <row r="36" customFormat="false" ht="15" hidden="false" customHeight="false" outlineLevel="0" collapsed="false">
      <c r="B36" s="4" t="s">
        <v>64</v>
      </c>
      <c r="C36" s="5" t="s">
        <v>65</v>
      </c>
      <c r="D36" s="15"/>
      <c r="E36" s="15"/>
      <c r="F36" s="15" t="n">
        <v>1071.55</v>
      </c>
      <c r="G36" s="15" t="n">
        <v>1071.55</v>
      </c>
      <c r="I36" s="14"/>
    </row>
    <row r="37" customFormat="false" ht="15" hidden="false" customHeight="false" outlineLevel="0" collapsed="false">
      <c r="B37" s="4" t="s">
        <v>66</v>
      </c>
      <c r="C37" s="5" t="s">
        <v>67</v>
      </c>
      <c r="D37" s="15"/>
      <c r="E37" s="15"/>
      <c r="F37" s="6" t="n">
        <v>2201.51</v>
      </c>
      <c r="G37" s="6" t="n">
        <v>6604.53</v>
      </c>
      <c r="I37" s="14"/>
    </row>
    <row r="38" customFormat="false" ht="15" hidden="false" customHeight="false" outlineLevel="0" collapsed="false">
      <c r="B38" s="4" t="s">
        <v>68</v>
      </c>
      <c r="C38" s="5" t="s">
        <v>69</v>
      </c>
      <c r="D38" s="15"/>
      <c r="E38" s="15"/>
      <c r="F38" s="6" t="n">
        <v>190053.01</v>
      </c>
      <c r="G38" s="6" t="n">
        <v>582740.92</v>
      </c>
      <c r="I38" s="14"/>
    </row>
    <row r="39" customFormat="false" ht="15" hidden="false" customHeight="false" outlineLevel="0" collapsed="false">
      <c r="B39" s="4" t="s">
        <v>70</v>
      </c>
      <c r="C39" s="5" t="s">
        <v>71</v>
      </c>
      <c r="D39" s="15"/>
      <c r="E39" s="15"/>
      <c r="F39" s="6" t="n">
        <v>16000</v>
      </c>
      <c r="G39" s="6" t="n">
        <v>49100</v>
      </c>
      <c r="I39" s="14"/>
    </row>
    <row r="40" customFormat="false" ht="15" hidden="false" customHeight="false" outlineLevel="0" collapsed="false">
      <c r="B40" s="10" t="s">
        <v>72</v>
      </c>
      <c r="C40" s="11" t="s">
        <v>73</v>
      </c>
      <c r="D40" s="12" t="n">
        <v>1390472</v>
      </c>
      <c r="E40" s="12" t="n">
        <v>1390472</v>
      </c>
      <c r="F40" s="12" t="n">
        <f aca="false">SUM(F41+F42)</f>
        <v>139473.67</v>
      </c>
      <c r="G40" s="12" t="n">
        <f aca="false">SUM(G41+G42)</f>
        <v>287928.47</v>
      </c>
    </row>
    <row r="41" customFormat="false" ht="15" hidden="false" customHeight="false" outlineLevel="0" collapsed="false">
      <c r="B41" s="4" t="s">
        <v>74</v>
      </c>
      <c r="C41" s="5" t="s">
        <v>75</v>
      </c>
      <c r="D41" s="15"/>
      <c r="E41" s="15"/>
      <c r="F41" s="14" t="n">
        <v>139393.83</v>
      </c>
      <c r="G41" s="15" t="n">
        <v>287586.21</v>
      </c>
      <c r="I41" s="14"/>
    </row>
    <row r="42" customFormat="false" ht="15" hidden="false" customHeight="false" outlineLevel="0" collapsed="false">
      <c r="B42" s="4" t="s">
        <v>76</v>
      </c>
      <c r="C42" s="5" t="s">
        <v>77</v>
      </c>
      <c r="D42" s="15"/>
      <c r="E42" s="15"/>
      <c r="F42" s="15" t="n">
        <v>79.84</v>
      </c>
      <c r="G42" s="15" t="n">
        <v>342.26</v>
      </c>
      <c r="I42" s="14"/>
    </row>
    <row r="43" customFormat="false" ht="15" hidden="false" customHeight="false" outlineLevel="0" collapsed="false">
      <c r="B43" s="10" t="s">
        <v>78</v>
      </c>
      <c r="C43" s="11" t="s">
        <v>79</v>
      </c>
      <c r="D43" s="12" t="n">
        <v>50185</v>
      </c>
      <c r="E43" s="12" t="n">
        <v>110185</v>
      </c>
      <c r="F43" s="12" t="n">
        <f aca="false">F44</f>
        <v>0</v>
      </c>
      <c r="G43" s="12" t="n">
        <f aca="false">G44</f>
        <v>68597.68</v>
      </c>
    </row>
    <row r="44" customFormat="false" ht="15" hidden="false" customHeight="false" outlineLevel="0" collapsed="false">
      <c r="B44" s="4" t="s">
        <v>80</v>
      </c>
      <c r="C44" s="5" t="s">
        <v>81</v>
      </c>
      <c r="D44" s="15"/>
      <c r="E44" s="15"/>
      <c r="F44" s="14" t="n">
        <v>0</v>
      </c>
      <c r="G44" s="6" t="n">
        <v>68597.68</v>
      </c>
      <c r="I44" s="14"/>
    </row>
    <row r="45" customFormat="false" ht="15" hidden="false" customHeight="false" outlineLevel="0" collapsed="false">
      <c r="B45" s="10" t="s">
        <v>82</v>
      </c>
      <c r="C45" s="11" t="s">
        <v>83</v>
      </c>
      <c r="D45" s="12" t="n">
        <v>9237</v>
      </c>
      <c r="E45" s="12" t="n">
        <v>309237</v>
      </c>
      <c r="F45" s="12" t="n">
        <f aca="false">F46</f>
        <v>400.1</v>
      </c>
      <c r="G45" s="12" t="n">
        <f aca="false">G46</f>
        <v>103870.16</v>
      </c>
    </row>
    <row r="46" customFormat="false" ht="15" hidden="false" customHeight="false" outlineLevel="0" collapsed="false">
      <c r="B46" s="4" t="s">
        <v>84</v>
      </c>
      <c r="C46" s="5" t="s">
        <v>85</v>
      </c>
      <c r="D46" s="15"/>
      <c r="E46" s="15"/>
      <c r="F46" s="15" t="n">
        <v>400.1</v>
      </c>
      <c r="G46" s="15" t="n">
        <v>103870.16</v>
      </c>
      <c r="I46" s="14"/>
    </row>
    <row r="47" customFormat="false" ht="15" hidden="false" customHeight="false" outlineLevel="0" collapsed="false">
      <c r="B47" s="10" t="s">
        <v>86</v>
      </c>
      <c r="C47" s="11" t="s">
        <v>87</v>
      </c>
      <c r="D47" s="12" t="n">
        <v>15899040</v>
      </c>
      <c r="E47" s="12" t="n">
        <v>15899040</v>
      </c>
      <c r="F47" s="12" t="n">
        <f aca="false">F48</f>
        <v>1276528.96</v>
      </c>
      <c r="G47" s="12" t="n">
        <f aca="false">G48</f>
        <v>3814380.99</v>
      </c>
    </row>
    <row r="48" customFormat="false" ht="15" hidden="false" customHeight="false" outlineLevel="0" collapsed="false">
      <c r="B48" s="4" t="s">
        <v>88</v>
      </c>
      <c r="C48" s="5" t="s">
        <v>89</v>
      </c>
      <c r="D48" s="6"/>
      <c r="E48" s="6"/>
      <c r="F48" s="14" t="n">
        <v>1276528.96</v>
      </c>
      <c r="G48" s="6" t="n">
        <v>3814380.99</v>
      </c>
      <c r="I48" s="14"/>
    </row>
    <row r="49" customFormat="false" ht="15" hidden="false" customHeight="false" outlineLevel="0" collapsed="false">
      <c r="B49" s="7" t="s">
        <v>90</v>
      </c>
      <c r="C49" s="8" t="s">
        <v>91</v>
      </c>
      <c r="D49" s="16" t="n">
        <f aca="false">D50</f>
        <v>5453352</v>
      </c>
      <c r="E49" s="16" t="n">
        <f aca="false">E50</f>
        <v>5453352</v>
      </c>
      <c r="F49" s="16" t="n">
        <f aca="false">F50</f>
        <v>452217.58</v>
      </c>
      <c r="G49" s="16" t="n">
        <f aca="false">G50</f>
        <v>1359994.76</v>
      </c>
    </row>
    <row r="50" customFormat="false" ht="15" hidden="false" customHeight="false" outlineLevel="0" collapsed="false">
      <c r="B50" s="10" t="s">
        <v>92</v>
      </c>
      <c r="C50" s="11" t="s">
        <v>73</v>
      </c>
      <c r="D50" s="12" t="n">
        <v>5453352</v>
      </c>
      <c r="E50" s="12" t="n">
        <v>5453352</v>
      </c>
      <c r="F50" s="12" t="n">
        <f aca="false">F51+F52+F53</f>
        <v>452217.58</v>
      </c>
      <c r="G50" s="12" t="n">
        <f aca="false">G51+G52+G53</f>
        <v>1359994.76</v>
      </c>
    </row>
    <row r="51" customFormat="false" ht="15" hidden="false" customHeight="false" outlineLevel="0" collapsed="false">
      <c r="B51" s="4" t="s">
        <v>93</v>
      </c>
      <c r="C51" s="5" t="s">
        <v>94</v>
      </c>
      <c r="D51" s="6"/>
      <c r="E51" s="6"/>
      <c r="F51" s="6" t="n">
        <v>238487.15</v>
      </c>
      <c r="G51" s="6" t="n">
        <v>717361.5</v>
      </c>
      <c r="I51" s="14"/>
    </row>
    <row r="52" customFormat="false" ht="15" hidden="false" customHeight="false" outlineLevel="0" collapsed="false">
      <c r="B52" s="4" t="s">
        <v>95</v>
      </c>
      <c r="C52" s="5" t="s">
        <v>96</v>
      </c>
      <c r="D52" s="6"/>
      <c r="E52" s="6"/>
      <c r="F52" s="6" t="n">
        <v>70638.14</v>
      </c>
      <c r="G52" s="6" t="n">
        <v>212216.36</v>
      </c>
      <c r="I52" s="14"/>
    </row>
    <row r="53" customFormat="false" ht="15" hidden="false" customHeight="false" outlineLevel="0" collapsed="false">
      <c r="B53" s="4" t="s">
        <v>97</v>
      </c>
      <c r="C53" s="5" t="s">
        <v>98</v>
      </c>
      <c r="D53" s="6"/>
      <c r="E53" s="6"/>
      <c r="F53" s="6" t="n">
        <v>143092.29</v>
      </c>
      <c r="G53" s="6" t="n">
        <v>430416.9</v>
      </c>
      <c r="I53" s="14"/>
    </row>
    <row r="54" customFormat="false" ht="15" hidden="false" customHeight="false" outlineLevel="0" collapsed="false">
      <c r="B54" s="7" t="s">
        <v>99</v>
      </c>
      <c r="C54" s="8" t="s">
        <v>100</v>
      </c>
      <c r="D54" s="9" t="n">
        <f aca="false">D55+D180</f>
        <v>12947466</v>
      </c>
      <c r="E54" s="9" t="n">
        <f aca="false">E55+E180</f>
        <v>12947466</v>
      </c>
      <c r="F54" s="9" t="n">
        <f aca="false">F55+F180</f>
        <v>750368.9</v>
      </c>
      <c r="G54" s="9" t="n">
        <f aca="false">G55+G180</f>
        <v>2278163.83</v>
      </c>
    </row>
    <row r="55" customFormat="false" ht="15" hidden="false" customHeight="false" outlineLevel="0" collapsed="false">
      <c r="B55" s="4" t="s">
        <v>101</v>
      </c>
      <c r="C55" s="5" t="s">
        <v>15</v>
      </c>
      <c r="D55" s="6" t="n">
        <f aca="false">D56+D58+D60+D63+D65+D100+D105+D113+D118+D155+D159+D162+D169+D171+D174+D178</f>
        <v>12890371</v>
      </c>
      <c r="E55" s="6" t="n">
        <f aca="false">E56+E58+E60+E63+E65+E100+E105+E113+E118+D155+E159+E162+E169+E171+E174+E178</f>
        <v>12890371</v>
      </c>
      <c r="F55" s="6" t="n">
        <f aca="false">F56+F58+F60+F63+F65+F100+F105+F113+F118+F155+F159+F162+F169+F171+F174+F178</f>
        <v>711276.9</v>
      </c>
      <c r="G55" s="6" t="n">
        <f aca="false">G56+G58+G60+G63+G65+G100+G105+G113+G118+G155+G159+G162+G169+G171+G174+G178</f>
        <v>2238801.83</v>
      </c>
    </row>
    <row r="56" customFormat="false" ht="15" hidden="false" customHeight="false" outlineLevel="0" collapsed="false">
      <c r="B56" s="10" t="s">
        <v>102</v>
      </c>
      <c r="C56" s="11" t="s">
        <v>103</v>
      </c>
      <c r="D56" s="12" t="n">
        <v>0</v>
      </c>
      <c r="E56" s="12" t="n">
        <v>30000</v>
      </c>
      <c r="F56" s="12" t="n">
        <f aca="false">F57</f>
        <v>0</v>
      </c>
      <c r="G56" s="12" t="n">
        <f aca="false">G57</f>
        <v>10747.64</v>
      </c>
    </row>
    <row r="57" customFormat="false" ht="15" hidden="false" customHeight="false" outlineLevel="0" collapsed="false">
      <c r="B57" s="4" t="s">
        <v>104</v>
      </c>
      <c r="C57" s="5" t="s">
        <v>105</v>
      </c>
      <c r="D57" s="6"/>
      <c r="E57" s="6"/>
      <c r="F57" s="6" t="n">
        <v>0</v>
      </c>
      <c r="G57" s="6" t="n">
        <v>10747.64</v>
      </c>
      <c r="I57" s="14"/>
    </row>
    <row r="58" customFormat="false" ht="15" hidden="false" customHeight="false" outlineLevel="0" collapsed="false">
      <c r="B58" s="10" t="s">
        <v>106</v>
      </c>
      <c r="C58" s="11" t="s">
        <v>107</v>
      </c>
      <c r="D58" s="12" t="n">
        <f aca="false">20000+83984+18655+85880</f>
        <v>208519</v>
      </c>
      <c r="E58" s="12" t="n">
        <f aca="false">20000+83984+18655+85880</f>
        <v>208519</v>
      </c>
      <c r="F58" s="12" t="n">
        <f aca="false">F59</f>
        <v>14038</v>
      </c>
      <c r="G58" s="12" t="n">
        <f aca="false">G59</f>
        <v>31879.29</v>
      </c>
    </row>
    <row r="59" customFormat="false" ht="15" hidden="false" customHeight="false" outlineLevel="0" collapsed="false">
      <c r="B59" s="4" t="s">
        <v>108</v>
      </c>
      <c r="C59" s="5" t="s">
        <v>109</v>
      </c>
      <c r="D59" s="6"/>
      <c r="E59" s="6"/>
      <c r="F59" s="6" t="n">
        <f aca="false">6282+5024+468+2264</f>
        <v>14038</v>
      </c>
      <c r="G59" s="6" t="n">
        <v>31879.29</v>
      </c>
      <c r="I59" s="14"/>
      <c r="J59" s="14"/>
    </row>
    <row r="60" customFormat="false" ht="15" hidden="false" customHeight="false" outlineLevel="0" collapsed="false">
      <c r="B60" s="10" t="s">
        <v>110</v>
      </c>
      <c r="C60" s="11" t="s">
        <v>111</v>
      </c>
      <c r="D60" s="12" t="n">
        <f aca="false">24000+154083+137072+1432739</f>
        <v>1747894</v>
      </c>
      <c r="E60" s="12" t="n">
        <f aca="false">24000+154083+137072+1432739</f>
        <v>1747894</v>
      </c>
      <c r="F60" s="12" t="n">
        <f aca="false">SUM(F61:F62)</f>
        <v>17453.32</v>
      </c>
      <c r="G60" s="12" t="n">
        <f aca="false">SUM(G61:G62)</f>
        <v>399683.32</v>
      </c>
    </row>
    <row r="61" customFormat="false" ht="15" hidden="false" customHeight="false" outlineLevel="0" collapsed="false">
      <c r="B61" s="4" t="s">
        <v>112</v>
      </c>
      <c r="C61" s="5" t="s">
        <v>113</v>
      </c>
      <c r="D61" s="6"/>
      <c r="E61" s="6"/>
      <c r="F61" s="6" t="n">
        <v>0</v>
      </c>
      <c r="G61" s="6" t="n">
        <v>0</v>
      </c>
      <c r="I61" s="14"/>
    </row>
    <row r="62" customFormat="false" ht="15" hidden="false" customHeight="false" outlineLevel="0" collapsed="false">
      <c r="B62" s="4" t="s">
        <v>114</v>
      </c>
      <c r="C62" s="5" t="s">
        <v>115</v>
      </c>
      <c r="D62" s="6"/>
      <c r="E62" s="6"/>
      <c r="F62" s="6" t="n">
        <f aca="false">10120+4800+2533.32</f>
        <v>17453.32</v>
      </c>
      <c r="G62" s="6" t="n">
        <v>399683.32</v>
      </c>
      <c r="I62" s="14"/>
      <c r="J62" s="14"/>
    </row>
    <row r="63" customFormat="false" ht="15" hidden="false" customHeight="false" outlineLevel="0" collapsed="false">
      <c r="B63" s="10" t="s">
        <v>116</v>
      </c>
      <c r="C63" s="11" t="s">
        <v>117</v>
      </c>
      <c r="D63" s="12" t="n">
        <f aca="false">20000+1737</f>
        <v>21737</v>
      </c>
      <c r="E63" s="12" t="n">
        <f aca="false">20000+1737</f>
        <v>21737</v>
      </c>
      <c r="F63" s="12" t="n">
        <f aca="false">SUM(F64)</f>
        <v>0</v>
      </c>
      <c r="G63" s="12" t="n">
        <f aca="false">SUM(G64)</f>
        <v>0</v>
      </c>
    </row>
    <row r="64" customFormat="false" ht="15" hidden="false" customHeight="false" outlineLevel="0" collapsed="false">
      <c r="B64" s="4" t="s">
        <v>118</v>
      </c>
      <c r="C64" s="5" t="s">
        <v>119</v>
      </c>
      <c r="D64" s="6"/>
      <c r="E64" s="6"/>
      <c r="F64" s="6" t="n">
        <v>0</v>
      </c>
      <c r="G64" s="6" t="n">
        <v>0</v>
      </c>
      <c r="I64" s="14"/>
    </row>
    <row r="65" customFormat="false" ht="15" hidden="false" customHeight="false" outlineLevel="0" collapsed="false">
      <c r="B65" s="10" t="s">
        <v>120</v>
      </c>
      <c r="C65" s="11" t="s">
        <v>121</v>
      </c>
      <c r="D65" s="12" t="n">
        <f aca="false">372525+460448+357567+86703</f>
        <v>1277243</v>
      </c>
      <c r="E65" s="12" t="n">
        <f aca="false">342525+460448+357567+86703</f>
        <v>1247243</v>
      </c>
      <c r="F65" s="12" t="n">
        <f aca="false">SUM(F66:F99)</f>
        <v>98704.07</v>
      </c>
      <c r="G65" s="12" t="n">
        <f aca="false">SUM(G66:G99)</f>
        <v>157808.58</v>
      </c>
    </row>
    <row r="66" customFormat="false" ht="15" hidden="false" customHeight="false" outlineLevel="0" collapsed="false">
      <c r="B66" s="4" t="s">
        <v>122</v>
      </c>
      <c r="C66" s="5" t="s">
        <v>123</v>
      </c>
      <c r="D66" s="6"/>
      <c r="E66" s="6"/>
      <c r="F66" s="6" t="n">
        <f aca="false">25168.15+1000+132.21</f>
        <v>26300.36</v>
      </c>
      <c r="G66" s="6" t="n">
        <v>39635.02</v>
      </c>
      <c r="I66" s="14"/>
      <c r="J66" s="14"/>
    </row>
    <row r="67" customFormat="false" ht="15" hidden="false" customHeight="false" outlineLevel="0" collapsed="false">
      <c r="B67" s="4" t="s">
        <v>124</v>
      </c>
      <c r="C67" s="5" t="s">
        <v>125</v>
      </c>
      <c r="D67" s="6"/>
      <c r="E67" s="6"/>
      <c r="F67" s="6" t="n">
        <v>0</v>
      </c>
      <c r="G67" s="6" t="n">
        <v>0</v>
      </c>
      <c r="I67" s="14"/>
    </row>
    <row r="68" customFormat="false" ht="15" hidden="false" customHeight="false" outlineLevel="0" collapsed="false">
      <c r="B68" s="4" t="s">
        <v>126</v>
      </c>
      <c r="C68" s="5" t="s">
        <v>127</v>
      </c>
      <c r="D68" s="6"/>
      <c r="E68" s="6"/>
      <c r="F68" s="6" t="n">
        <f aca="false">1681.5+3429</f>
        <v>5110.5</v>
      </c>
      <c r="G68" s="6" t="n">
        <v>5728.1</v>
      </c>
      <c r="I68" s="14"/>
      <c r="J68" s="14"/>
    </row>
    <row r="69" customFormat="false" ht="15" hidden="false" customHeight="false" outlineLevel="0" collapsed="false">
      <c r="B69" s="4" t="s">
        <v>128</v>
      </c>
      <c r="C69" s="5" t="s">
        <v>129</v>
      </c>
      <c r="D69" s="6"/>
      <c r="E69" s="6"/>
      <c r="F69" s="6" t="n">
        <f aca="false">3705</f>
        <v>3705</v>
      </c>
      <c r="G69" s="6" t="n">
        <v>15061.38</v>
      </c>
      <c r="I69" s="14"/>
      <c r="J69" s="14"/>
    </row>
    <row r="70" customFormat="false" ht="15" hidden="false" customHeight="false" outlineLevel="0" collapsed="false">
      <c r="B70" s="4" t="s">
        <v>130</v>
      </c>
      <c r="C70" s="5" t="s">
        <v>131</v>
      </c>
      <c r="D70" s="6"/>
      <c r="E70" s="6"/>
      <c r="F70" s="6" t="n">
        <f aca="false">3598.97+1188.42</f>
        <v>4787.39</v>
      </c>
      <c r="G70" s="6" t="n">
        <v>6043.24</v>
      </c>
      <c r="I70" s="14"/>
      <c r="J70" s="14"/>
    </row>
    <row r="71" customFormat="false" ht="15" hidden="false" customHeight="false" outlineLevel="0" collapsed="false">
      <c r="B71" s="4" t="s">
        <v>132</v>
      </c>
      <c r="C71" s="5" t="s">
        <v>133</v>
      </c>
      <c r="D71" s="6"/>
      <c r="E71" s="6"/>
      <c r="F71" s="6" t="n">
        <v>0</v>
      </c>
      <c r="G71" s="6" t="n">
        <v>0</v>
      </c>
      <c r="I71" s="14"/>
    </row>
    <row r="72" customFormat="false" ht="15" hidden="false" customHeight="false" outlineLevel="0" collapsed="false">
      <c r="B72" s="4" t="s">
        <v>134</v>
      </c>
      <c r="C72" s="5" t="s">
        <v>135</v>
      </c>
      <c r="D72" s="6"/>
      <c r="E72" s="6"/>
      <c r="F72" s="6" t="n">
        <f aca="false">0</f>
        <v>0</v>
      </c>
      <c r="G72" s="6" t="n">
        <v>641.3</v>
      </c>
      <c r="I72" s="14"/>
    </row>
    <row r="73" customFormat="false" ht="15" hidden="false" customHeight="false" outlineLevel="0" collapsed="false">
      <c r="B73" s="4" t="s">
        <v>136</v>
      </c>
      <c r="C73" s="5" t="s">
        <v>137</v>
      </c>
      <c r="D73" s="6"/>
      <c r="E73" s="6"/>
      <c r="F73" s="6" t="n">
        <v>0</v>
      </c>
      <c r="G73" s="6" t="n">
        <v>0</v>
      </c>
      <c r="I73" s="14"/>
    </row>
    <row r="74" customFormat="false" ht="15" hidden="false" customHeight="false" outlineLevel="0" collapsed="false">
      <c r="B74" s="4" t="s">
        <v>138</v>
      </c>
      <c r="C74" s="5" t="s">
        <v>139</v>
      </c>
      <c r="D74" s="6"/>
      <c r="E74" s="6"/>
      <c r="F74" s="6" t="n">
        <f aca="false">12</f>
        <v>12</v>
      </c>
      <c r="G74" s="6" t="n">
        <v>662</v>
      </c>
      <c r="I74" s="14"/>
    </row>
    <row r="75" customFormat="false" ht="15" hidden="false" customHeight="false" outlineLevel="0" collapsed="false">
      <c r="B75" s="4" t="s">
        <v>140</v>
      </c>
      <c r="C75" s="5" t="s">
        <v>141</v>
      </c>
      <c r="D75" s="6"/>
      <c r="E75" s="6"/>
      <c r="F75" s="6" t="n">
        <f aca="false">259</f>
        <v>259</v>
      </c>
      <c r="G75" s="6" t="n">
        <v>999.7</v>
      </c>
      <c r="I75" s="14"/>
      <c r="J75" s="14"/>
    </row>
    <row r="76" customFormat="false" ht="15" hidden="false" customHeight="false" outlineLevel="0" collapsed="false">
      <c r="B76" s="4" t="s">
        <v>142</v>
      </c>
      <c r="C76" s="5" t="s">
        <v>143</v>
      </c>
      <c r="D76" s="6"/>
      <c r="E76" s="6"/>
      <c r="F76" s="6" t="n">
        <f aca="false">4472.83+2800</f>
        <v>7272.83</v>
      </c>
      <c r="G76" s="6" t="n">
        <v>10385.37</v>
      </c>
      <c r="I76" s="14"/>
      <c r="J76" s="14"/>
    </row>
    <row r="77" customFormat="false" ht="15" hidden="false" customHeight="false" outlineLevel="0" collapsed="false">
      <c r="B77" s="4" t="s">
        <v>144</v>
      </c>
      <c r="C77" s="5" t="s">
        <v>145</v>
      </c>
      <c r="D77" s="6"/>
      <c r="E77" s="6"/>
      <c r="F77" s="6" t="n">
        <f aca="false">1275.99+240.2</f>
        <v>1516.19</v>
      </c>
      <c r="G77" s="6" t="n">
        <v>1616.19</v>
      </c>
      <c r="I77" s="14"/>
      <c r="J77" s="14"/>
    </row>
    <row r="78" customFormat="false" ht="15" hidden="false" customHeight="false" outlineLevel="0" collapsed="false">
      <c r="B78" s="4" t="s">
        <v>146</v>
      </c>
      <c r="C78" s="5" t="s">
        <v>147</v>
      </c>
      <c r="D78" s="6"/>
      <c r="E78" s="6"/>
      <c r="F78" s="6" t="n">
        <f aca="false">1120.22</f>
        <v>1120.22</v>
      </c>
      <c r="G78" s="6" t="n">
        <v>1120.22</v>
      </c>
      <c r="I78" s="14"/>
    </row>
    <row r="79" customFormat="false" ht="15" hidden="false" customHeight="false" outlineLevel="0" collapsed="false">
      <c r="B79" s="4" t="s">
        <v>148</v>
      </c>
      <c r="C79" s="5" t="s">
        <v>149</v>
      </c>
      <c r="D79" s="6"/>
      <c r="E79" s="6"/>
      <c r="F79" s="6" t="n">
        <f aca="false">0</f>
        <v>0</v>
      </c>
      <c r="G79" s="6" t="n">
        <v>2700</v>
      </c>
      <c r="I79" s="14"/>
    </row>
    <row r="80" customFormat="false" ht="15" hidden="false" customHeight="false" outlineLevel="0" collapsed="false">
      <c r="B80" s="4" t="s">
        <v>150</v>
      </c>
      <c r="C80" s="5" t="s">
        <v>151</v>
      </c>
      <c r="D80" s="6"/>
      <c r="E80" s="6"/>
      <c r="F80" s="6" t="n">
        <f aca="false">297.5+198</f>
        <v>495.5</v>
      </c>
      <c r="G80" s="6" t="n">
        <v>879.5</v>
      </c>
      <c r="I80" s="14"/>
      <c r="J80" s="14"/>
    </row>
    <row r="81" customFormat="false" ht="15" hidden="false" customHeight="false" outlineLevel="0" collapsed="false">
      <c r="B81" s="4" t="s">
        <v>152</v>
      </c>
      <c r="C81" s="5" t="s">
        <v>153</v>
      </c>
      <c r="D81" s="6"/>
      <c r="E81" s="6"/>
      <c r="F81" s="6" t="n">
        <f aca="false">4826.03</f>
        <v>4826.03</v>
      </c>
      <c r="G81" s="6" t="n">
        <v>5049.41</v>
      </c>
      <c r="I81" s="14"/>
      <c r="J81" s="14"/>
    </row>
    <row r="82" customFormat="false" ht="15" hidden="false" customHeight="false" outlineLevel="0" collapsed="false">
      <c r="B82" s="4" t="s">
        <v>154</v>
      </c>
      <c r="C82" s="5" t="s">
        <v>155</v>
      </c>
      <c r="D82" s="6"/>
      <c r="E82" s="6"/>
      <c r="F82" s="6" t="n">
        <v>0</v>
      </c>
      <c r="G82" s="6" t="n">
        <v>0</v>
      </c>
      <c r="I82" s="14"/>
    </row>
    <row r="83" customFormat="false" ht="15" hidden="false" customHeight="false" outlineLevel="0" collapsed="false">
      <c r="B83" s="4" t="s">
        <v>156</v>
      </c>
      <c r="C83" s="5" t="s">
        <v>157</v>
      </c>
      <c r="D83" s="6"/>
      <c r="E83" s="6"/>
      <c r="F83" s="6" t="n">
        <f aca="false">8485.93+8556.2</f>
        <v>17042.13</v>
      </c>
      <c r="G83" s="6" t="n">
        <v>25349.73</v>
      </c>
      <c r="I83" s="14"/>
      <c r="J83" s="14"/>
    </row>
    <row r="84" customFormat="false" ht="15" hidden="false" customHeight="false" outlineLevel="0" collapsed="false">
      <c r="B84" s="4" t="s">
        <v>158</v>
      </c>
      <c r="C84" s="5" t="s">
        <v>159</v>
      </c>
      <c r="D84" s="6"/>
      <c r="E84" s="6"/>
      <c r="F84" s="6" t="n">
        <f aca="false">461.78+1394.55</f>
        <v>1856.33</v>
      </c>
      <c r="G84" s="6" t="n">
        <v>2021.33</v>
      </c>
      <c r="I84" s="14"/>
      <c r="J84" s="14"/>
    </row>
    <row r="85" customFormat="false" ht="15" hidden="false" customHeight="false" outlineLevel="0" collapsed="false">
      <c r="B85" s="4" t="s">
        <v>160</v>
      </c>
      <c r="C85" s="5" t="s">
        <v>161</v>
      </c>
      <c r="D85" s="6"/>
      <c r="E85" s="6"/>
      <c r="F85" s="6" t="n">
        <f aca="false">2119.2+385.04</f>
        <v>2504.24</v>
      </c>
      <c r="G85" s="6" t="n">
        <v>15508.66</v>
      </c>
      <c r="I85" s="14"/>
      <c r="J85" s="14"/>
    </row>
    <row r="86" customFormat="false" ht="15" hidden="false" customHeight="false" outlineLevel="0" collapsed="false">
      <c r="B86" s="4" t="s">
        <v>162</v>
      </c>
      <c r="C86" s="5" t="s">
        <v>163</v>
      </c>
      <c r="D86" s="6"/>
      <c r="E86" s="6"/>
      <c r="F86" s="6" t="n">
        <v>0</v>
      </c>
      <c r="G86" s="6" t="n">
        <v>0</v>
      </c>
      <c r="I86" s="14"/>
    </row>
    <row r="87" customFormat="false" ht="15" hidden="false" customHeight="false" outlineLevel="0" collapsed="false">
      <c r="B87" s="4" t="s">
        <v>164</v>
      </c>
      <c r="C87" s="5" t="s">
        <v>165</v>
      </c>
      <c r="D87" s="6"/>
      <c r="E87" s="6"/>
      <c r="F87" s="6" t="n">
        <v>0</v>
      </c>
      <c r="G87" s="6" t="n">
        <v>0</v>
      </c>
      <c r="I87" s="14"/>
    </row>
    <row r="88" customFormat="false" ht="15" hidden="false" customHeight="false" outlineLevel="0" collapsed="false">
      <c r="B88" s="4" t="s">
        <v>166</v>
      </c>
      <c r="C88" s="5" t="s">
        <v>167</v>
      </c>
      <c r="D88" s="6"/>
      <c r="E88" s="6"/>
      <c r="F88" s="6" t="n">
        <v>0</v>
      </c>
      <c r="G88" s="6" t="n">
        <v>0</v>
      </c>
      <c r="I88" s="14"/>
    </row>
    <row r="89" customFormat="false" ht="15" hidden="false" customHeight="false" outlineLevel="0" collapsed="false">
      <c r="B89" s="4" t="s">
        <v>168</v>
      </c>
      <c r="C89" s="5" t="s">
        <v>169</v>
      </c>
      <c r="D89" s="6"/>
      <c r="E89" s="6"/>
      <c r="F89" s="6" t="n">
        <v>0</v>
      </c>
      <c r="G89" s="6" t="n">
        <v>0</v>
      </c>
      <c r="I89" s="14"/>
    </row>
    <row r="90" customFormat="false" ht="15" hidden="false" customHeight="false" outlineLevel="0" collapsed="false">
      <c r="B90" s="4" t="s">
        <v>170</v>
      </c>
      <c r="C90" s="5" t="s">
        <v>171</v>
      </c>
      <c r="D90" s="6"/>
      <c r="E90" s="6"/>
      <c r="F90" s="6" t="n">
        <v>0</v>
      </c>
      <c r="G90" s="6" t="n">
        <v>0</v>
      </c>
      <c r="I90" s="14"/>
    </row>
    <row r="91" customFormat="false" ht="15" hidden="false" customHeight="false" outlineLevel="0" collapsed="false">
      <c r="B91" s="4" t="s">
        <v>172</v>
      </c>
      <c r="C91" s="5" t="s">
        <v>173</v>
      </c>
      <c r="D91" s="6"/>
      <c r="E91" s="6"/>
      <c r="F91" s="6" t="n">
        <f aca="false">18604.79+2821.56</f>
        <v>21426.35</v>
      </c>
      <c r="G91" s="6" t="n">
        <v>23937.43</v>
      </c>
      <c r="I91" s="14"/>
      <c r="J91" s="14"/>
    </row>
    <row r="92" customFormat="false" ht="15" hidden="false" customHeight="false" outlineLevel="0" collapsed="false">
      <c r="B92" s="4" t="s">
        <v>174</v>
      </c>
      <c r="C92" s="5" t="s">
        <v>175</v>
      </c>
      <c r="D92" s="6"/>
      <c r="E92" s="6"/>
      <c r="F92" s="6" t="n">
        <v>0</v>
      </c>
      <c r="G92" s="6" t="n">
        <v>0</v>
      </c>
      <c r="I92" s="14"/>
    </row>
    <row r="93" customFormat="false" ht="15" hidden="false" customHeight="false" outlineLevel="0" collapsed="false">
      <c r="B93" s="4" t="s">
        <v>176</v>
      </c>
      <c r="C93" s="5" t="s">
        <v>177</v>
      </c>
      <c r="D93" s="6"/>
      <c r="E93" s="6"/>
      <c r="F93" s="6" t="n">
        <v>0</v>
      </c>
      <c r="G93" s="6" t="n">
        <v>0</v>
      </c>
      <c r="I93" s="14"/>
    </row>
    <row r="94" customFormat="false" ht="15" hidden="false" customHeight="false" outlineLevel="0" collapsed="false">
      <c r="B94" s="4" t="s">
        <v>178</v>
      </c>
      <c r="C94" s="5" t="s">
        <v>179</v>
      </c>
      <c r="D94" s="6"/>
      <c r="E94" s="6"/>
      <c r="F94" s="6" t="n">
        <v>0</v>
      </c>
      <c r="G94" s="6" t="n">
        <v>0</v>
      </c>
      <c r="I94" s="14"/>
    </row>
    <row r="95" customFormat="false" ht="15" hidden="false" customHeight="false" outlineLevel="0" collapsed="false">
      <c r="B95" s="4" t="s">
        <v>180</v>
      </c>
      <c r="C95" s="5" t="s">
        <v>181</v>
      </c>
      <c r="D95" s="6"/>
      <c r="E95" s="6"/>
      <c r="F95" s="6" t="n">
        <f aca="false">470</f>
        <v>470</v>
      </c>
      <c r="G95" s="6" t="n">
        <v>470</v>
      </c>
      <c r="I95" s="14"/>
    </row>
    <row r="96" customFormat="false" ht="15" hidden="false" customHeight="false" outlineLevel="0" collapsed="false">
      <c r="B96" s="4" t="s">
        <v>182</v>
      </c>
      <c r="C96" s="5" t="s">
        <v>183</v>
      </c>
      <c r="D96" s="6"/>
      <c r="E96" s="6"/>
      <c r="F96" s="6" t="n">
        <v>0</v>
      </c>
      <c r="G96" s="6" t="n">
        <v>0</v>
      </c>
      <c r="I96" s="14"/>
    </row>
    <row r="97" customFormat="false" ht="15" hidden="false" customHeight="false" outlineLevel="0" collapsed="false">
      <c r="B97" s="4" t="s">
        <v>184</v>
      </c>
      <c r="C97" s="5" t="s">
        <v>185</v>
      </c>
      <c r="D97" s="6"/>
      <c r="E97" s="6"/>
      <c r="F97" s="6" t="n">
        <v>0</v>
      </c>
      <c r="G97" s="6" t="n">
        <v>0</v>
      </c>
      <c r="I97" s="14"/>
    </row>
    <row r="98" customFormat="false" ht="15" hidden="false" customHeight="false" outlineLevel="0" collapsed="false">
      <c r="B98" s="4" t="s">
        <v>186</v>
      </c>
      <c r="C98" s="5" t="s">
        <v>187</v>
      </c>
      <c r="D98" s="6"/>
      <c r="E98" s="6"/>
      <c r="F98" s="6" t="n">
        <v>0</v>
      </c>
      <c r="G98" s="6" t="n">
        <v>0</v>
      </c>
      <c r="I98" s="14"/>
    </row>
    <row r="99" customFormat="false" ht="15" hidden="false" customHeight="false" outlineLevel="0" collapsed="false">
      <c r="B99" s="4" t="s">
        <v>188</v>
      </c>
      <c r="C99" s="5" t="s">
        <v>189</v>
      </c>
      <c r="D99" s="6"/>
      <c r="E99" s="6"/>
      <c r="F99" s="6" t="n">
        <v>0</v>
      </c>
      <c r="G99" s="6" t="n">
        <v>0</v>
      </c>
      <c r="I99" s="14"/>
    </row>
    <row r="100" customFormat="false" ht="15" hidden="false" customHeight="false" outlineLevel="0" collapsed="false">
      <c r="B100" s="10" t="s">
        <v>190</v>
      </c>
      <c r="C100" s="11" t="s">
        <v>191</v>
      </c>
      <c r="D100" s="12" t="n">
        <f aca="false">10000+108756+15879+146152</f>
        <v>280787</v>
      </c>
      <c r="E100" s="12" t="n">
        <f aca="false">10000+108756+15879+146152</f>
        <v>280787</v>
      </c>
      <c r="F100" s="12" t="n">
        <f aca="false">SUM(F101:F104)</f>
        <v>18177.31</v>
      </c>
      <c r="G100" s="12" t="n">
        <f aca="false">SUM(G101:G104)</f>
        <v>25368.56</v>
      </c>
    </row>
    <row r="101" customFormat="false" ht="15" hidden="false" customHeight="false" outlineLevel="0" collapsed="false">
      <c r="B101" s="4" t="s">
        <v>192</v>
      </c>
      <c r="C101" s="5" t="s">
        <v>193</v>
      </c>
      <c r="D101" s="6"/>
      <c r="E101" s="6"/>
      <c r="F101" s="6" t="n">
        <f aca="false">34.32+1293.08+304.14</f>
        <v>1631.54</v>
      </c>
      <c r="G101" s="6" t="n">
        <v>1859.48</v>
      </c>
      <c r="I101" s="14"/>
      <c r="J101" s="14"/>
    </row>
    <row r="102" customFormat="false" ht="15" hidden="false" customHeight="false" outlineLevel="0" collapsed="false">
      <c r="B102" s="4" t="s">
        <v>194</v>
      </c>
      <c r="C102" s="5" t="s">
        <v>195</v>
      </c>
      <c r="D102" s="6"/>
      <c r="E102" s="6"/>
      <c r="F102" s="6" t="n">
        <f aca="false">1615.61+12802.47+1966.98</f>
        <v>16385.06</v>
      </c>
      <c r="G102" s="6" t="n">
        <v>22361.97</v>
      </c>
      <c r="I102" s="14"/>
      <c r="J102" s="14"/>
    </row>
    <row r="103" customFormat="false" ht="15" hidden="false" customHeight="false" outlineLevel="0" collapsed="false">
      <c r="B103" s="4" t="s">
        <v>126</v>
      </c>
      <c r="C103" s="5" t="s">
        <v>196</v>
      </c>
      <c r="D103" s="6"/>
      <c r="E103" s="6"/>
      <c r="F103" s="6" t="n">
        <v>0</v>
      </c>
      <c r="G103" s="6" t="n">
        <v>956.2</v>
      </c>
      <c r="I103" s="14"/>
    </row>
    <row r="104" customFormat="false" ht="15" hidden="false" customHeight="false" outlineLevel="0" collapsed="false">
      <c r="B104" s="4" t="s">
        <v>197</v>
      </c>
      <c r="C104" s="5" t="s">
        <v>198</v>
      </c>
      <c r="D104" s="6"/>
      <c r="E104" s="6"/>
      <c r="F104" s="6" t="n">
        <f aca="false">13.96+146.75</f>
        <v>160.71</v>
      </c>
      <c r="G104" s="6" t="n">
        <v>190.91</v>
      </c>
      <c r="I104" s="14"/>
      <c r="J104" s="14"/>
    </row>
    <row r="105" customFormat="false" ht="15" hidden="false" customHeight="false" outlineLevel="0" collapsed="false">
      <c r="B105" s="10" t="s">
        <v>199</v>
      </c>
      <c r="C105" s="11" t="s">
        <v>200</v>
      </c>
      <c r="D105" s="12" t="n">
        <f aca="false">1164844+82776+351775</f>
        <v>1599395</v>
      </c>
      <c r="E105" s="12" t="n">
        <f aca="false">1164844+82776+351775</f>
        <v>1599395</v>
      </c>
      <c r="F105" s="12" t="n">
        <f aca="false">SUM(F106:F112)</f>
        <v>96494.81</v>
      </c>
      <c r="G105" s="12" t="n">
        <f aca="false">SUM(G106:G112)</f>
        <v>293115.11</v>
      </c>
    </row>
    <row r="106" customFormat="false" ht="15" hidden="false" customHeight="false" outlineLevel="0" collapsed="false">
      <c r="B106" s="4" t="s">
        <v>201</v>
      </c>
      <c r="C106" s="5" t="s">
        <v>202</v>
      </c>
      <c r="D106" s="6"/>
      <c r="E106" s="6"/>
      <c r="F106" s="6" t="n">
        <f aca="false">2940+10325</f>
        <v>13265</v>
      </c>
      <c r="G106" s="6" t="n">
        <v>27729</v>
      </c>
      <c r="I106" s="14"/>
      <c r="J106" s="14"/>
    </row>
    <row r="107" customFormat="false" ht="15" hidden="false" customHeight="false" outlineLevel="0" collapsed="false">
      <c r="B107" s="4" t="s">
        <v>203</v>
      </c>
      <c r="C107" s="5" t="s">
        <v>204</v>
      </c>
      <c r="D107" s="6"/>
      <c r="E107" s="6"/>
      <c r="F107" s="6" t="n">
        <f aca="false">54951.39</f>
        <v>54951.39</v>
      </c>
      <c r="G107" s="6" t="n">
        <v>176123.23</v>
      </c>
      <c r="I107" s="14"/>
      <c r="J107" s="14"/>
    </row>
    <row r="108" customFormat="false" ht="15" hidden="false" customHeight="false" outlineLevel="0" collapsed="false">
      <c r="B108" s="4" t="s">
        <v>205</v>
      </c>
      <c r="C108" s="5" t="s">
        <v>206</v>
      </c>
      <c r="D108" s="6"/>
      <c r="E108" s="6"/>
      <c r="F108" s="6" t="n">
        <f aca="false">2000</f>
        <v>2000</v>
      </c>
      <c r="G108" s="6" t="n">
        <v>7638.54</v>
      </c>
      <c r="I108" s="14"/>
      <c r="J108" s="14"/>
    </row>
    <row r="109" customFormat="false" ht="15" hidden="false" customHeight="false" outlineLevel="0" collapsed="false">
      <c r="B109" s="4" t="s">
        <v>207</v>
      </c>
      <c r="C109" s="5" t="s">
        <v>208</v>
      </c>
      <c r="D109" s="6"/>
      <c r="E109" s="6"/>
      <c r="F109" s="6" t="n">
        <v>0</v>
      </c>
      <c r="G109" s="6" t="n">
        <v>0</v>
      </c>
      <c r="I109" s="14"/>
    </row>
    <row r="110" customFormat="false" ht="15" hidden="false" customHeight="false" outlineLevel="0" collapsed="false">
      <c r="B110" s="4" t="s">
        <v>209</v>
      </c>
      <c r="C110" s="5" t="s">
        <v>210</v>
      </c>
      <c r="D110" s="6"/>
      <c r="E110" s="6"/>
      <c r="F110" s="6" t="n">
        <f aca="false">998</f>
        <v>998</v>
      </c>
      <c r="G110" s="6" t="n">
        <v>2109</v>
      </c>
      <c r="I110" s="14"/>
      <c r="J110" s="14"/>
    </row>
    <row r="111" customFormat="false" ht="15" hidden="false" customHeight="false" outlineLevel="0" collapsed="false">
      <c r="B111" s="4" t="s">
        <v>211</v>
      </c>
      <c r="C111" s="5" t="s">
        <v>212</v>
      </c>
      <c r="D111" s="6"/>
      <c r="E111" s="6"/>
      <c r="F111" s="6" t="n">
        <f aca="false">2886+22194.42</f>
        <v>25080.42</v>
      </c>
      <c r="G111" s="6" t="n">
        <v>78970.34</v>
      </c>
      <c r="I111" s="14"/>
      <c r="J111" s="14"/>
    </row>
    <row r="112" customFormat="false" ht="15" hidden="false" customHeight="false" outlineLevel="0" collapsed="false">
      <c r="B112" s="4" t="s">
        <v>213</v>
      </c>
      <c r="C112" s="5" t="s">
        <v>214</v>
      </c>
      <c r="D112" s="6"/>
      <c r="E112" s="6"/>
      <c r="F112" s="6" t="n">
        <f aca="false">200</f>
        <v>200</v>
      </c>
      <c r="G112" s="6" t="n">
        <v>545</v>
      </c>
      <c r="I112" s="14"/>
    </row>
    <row r="113" customFormat="false" ht="15" hidden="false" customHeight="false" outlineLevel="0" collapsed="false">
      <c r="B113" s="10" t="s">
        <v>215</v>
      </c>
      <c r="C113" s="11" t="s">
        <v>216</v>
      </c>
      <c r="D113" s="12" t="n">
        <f aca="false">4178239</f>
        <v>4178239</v>
      </c>
      <c r="E113" s="12" t="n">
        <v>4178239</v>
      </c>
      <c r="F113" s="12" t="n">
        <f aca="false">SUM(F114:F117)</f>
        <v>252306.96</v>
      </c>
      <c r="G113" s="12" t="n">
        <f aca="false">SUM(G114:G117)</f>
        <v>710303.56</v>
      </c>
    </row>
    <row r="114" customFormat="false" ht="15" hidden="false" customHeight="false" outlineLevel="0" collapsed="false">
      <c r="B114" s="4" t="s">
        <v>217</v>
      </c>
      <c r="C114" s="5" t="s">
        <v>218</v>
      </c>
      <c r="D114" s="6"/>
      <c r="E114" s="6"/>
      <c r="F114" s="6" t="n">
        <f aca="false">94003.95</f>
        <v>94003.95</v>
      </c>
      <c r="G114" s="6" t="n">
        <v>309255.5</v>
      </c>
      <c r="I114" s="14"/>
      <c r="J114" s="14"/>
    </row>
    <row r="115" customFormat="false" ht="15" hidden="false" customHeight="false" outlineLevel="0" collapsed="false">
      <c r="B115" s="4" t="s">
        <v>219</v>
      </c>
      <c r="C115" s="5" t="s">
        <v>220</v>
      </c>
      <c r="D115" s="6"/>
      <c r="E115" s="6"/>
      <c r="F115" s="6" t="n">
        <f aca="false">120620.78</f>
        <v>120620.78</v>
      </c>
      <c r="G115" s="6" t="n">
        <v>344183.7</v>
      </c>
      <c r="I115" s="14"/>
      <c r="J115" s="14"/>
    </row>
    <row r="116" customFormat="false" ht="15" hidden="false" customHeight="false" outlineLevel="0" collapsed="false">
      <c r="B116" s="4" t="s">
        <v>221</v>
      </c>
      <c r="C116" s="5" t="s">
        <v>222</v>
      </c>
      <c r="D116" s="6"/>
      <c r="E116" s="6"/>
      <c r="F116" s="6" t="n">
        <v>30000</v>
      </c>
      <c r="G116" s="6" t="n">
        <v>35000</v>
      </c>
      <c r="I116" s="14"/>
      <c r="J116" s="14"/>
    </row>
    <row r="117" customFormat="false" ht="15" hidden="false" customHeight="false" outlineLevel="0" collapsed="false">
      <c r="B117" s="4" t="s">
        <v>223</v>
      </c>
      <c r="C117" s="5" t="s">
        <v>224</v>
      </c>
      <c r="D117" s="6"/>
      <c r="E117" s="6"/>
      <c r="F117" s="6" t="n">
        <f aca="false">7682.23</f>
        <v>7682.23</v>
      </c>
      <c r="G117" s="6" t="n">
        <v>21864.36</v>
      </c>
      <c r="I117" s="14"/>
      <c r="J117" s="14"/>
    </row>
    <row r="118" customFormat="false" ht="15" hidden="false" customHeight="false" outlineLevel="0" collapsed="false">
      <c r="B118" s="10" t="s">
        <v>225</v>
      </c>
      <c r="C118" s="11" t="s">
        <v>226</v>
      </c>
      <c r="D118" s="12" t="n">
        <f aca="false">1778654+406842+93560+57819</f>
        <v>2336875</v>
      </c>
      <c r="E118" s="12" t="n">
        <f aca="false">1778654+406842+93560+57819</f>
        <v>2336875</v>
      </c>
      <c r="F118" s="12" t="n">
        <f aca="false">SUM(F119:F154)</f>
        <v>155092.46</v>
      </c>
      <c r="G118" s="12" t="n">
        <f aca="false">SUM(G119:G154)</f>
        <v>432990.84</v>
      </c>
    </row>
    <row r="119" customFormat="false" ht="15" hidden="false" customHeight="false" outlineLevel="0" collapsed="false">
      <c r="B119" s="4" t="s">
        <v>227</v>
      </c>
      <c r="C119" s="5" t="s">
        <v>228</v>
      </c>
      <c r="D119" s="6"/>
      <c r="E119" s="6"/>
      <c r="F119" s="6" t="n">
        <f aca="false">11500</f>
        <v>11500</v>
      </c>
      <c r="G119" s="6" t="n">
        <v>12847.35</v>
      </c>
      <c r="I119" s="14"/>
      <c r="J119" s="14"/>
    </row>
    <row r="120" customFormat="false" ht="15" hidden="false" customHeight="false" outlineLevel="0" collapsed="false">
      <c r="B120" s="4" t="s">
        <v>229</v>
      </c>
      <c r="C120" s="5" t="s">
        <v>230</v>
      </c>
      <c r="D120" s="6"/>
      <c r="E120" s="6"/>
      <c r="F120" s="6" t="n">
        <v>0</v>
      </c>
      <c r="G120" s="6" t="n">
        <v>2176.76</v>
      </c>
      <c r="I120" s="14"/>
    </row>
    <row r="121" customFormat="false" ht="15" hidden="false" customHeight="false" outlineLevel="0" collapsed="false">
      <c r="B121" s="4" t="s">
        <v>231</v>
      </c>
      <c r="C121" s="5" t="s">
        <v>202</v>
      </c>
      <c r="D121" s="6"/>
      <c r="E121" s="6"/>
      <c r="F121" s="6" t="n">
        <f aca="false">660+3759.16</f>
        <v>4419.16</v>
      </c>
      <c r="G121" s="6" t="n">
        <v>7869.04</v>
      </c>
      <c r="I121" s="14"/>
      <c r="J121" s="14"/>
    </row>
    <row r="122" customFormat="false" ht="15" hidden="false" customHeight="false" outlineLevel="0" collapsed="false">
      <c r="B122" s="4" t="s">
        <v>232</v>
      </c>
      <c r="C122" s="5" t="s">
        <v>233</v>
      </c>
      <c r="D122" s="6"/>
      <c r="E122" s="6"/>
      <c r="F122" s="6" t="n">
        <v>0</v>
      </c>
      <c r="G122" s="6" t="n">
        <v>0</v>
      </c>
      <c r="I122" s="14"/>
    </row>
    <row r="123" customFormat="false" ht="15" hidden="false" customHeight="false" outlineLevel="0" collapsed="false">
      <c r="B123" s="4" t="s">
        <v>234</v>
      </c>
      <c r="C123" s="5" t="s">
        <v>206</v>
      </c>
      <c r="D123" s="6"/>
      <c r="E123" s="6"/>
      <c r="F123" s="6" t="n">
        <f aca="false">3551.65</f>
        <v>3551.65</v>
      </c>
      <c r="G123" s="6" t="n">
        <v>8510.96</v>
      </c>
      <c r="I123" s="14"/>
      <c r="J123" s="14"/>
    </row>
    <row r="124" customFormat="false" ht="15" hidden="false" customHeight="false" outlineLevel="0" collapsed="false">
      <c r="B124" s="4" t="s">
        <v>235</v>
      </c>
      <c r="C124" s="5" t="s">
        <v>236</v>
      </c>
      <c r="D124" s="6"/>
      <c r="E124" s="6"/>
      <c r="F124" s="6" t="n">
        <v>0</v>
      </c>
      <c r="G124" s="6" t="n">
        <v>0</v>
      </c>
      <c r="I124" s="14"/>
    </row>
    <row r="125" customFormat="false" ht="15" hidden="false" customHeight="false" outlineLevel="0" collapsed="false">
      <c r="B125" s="4" t="s">
        <v>237</v>
      </c>
      <c r="C125" s="5" t="s">
        <v>238</v>
      </c>
      <c r="D125" s="6"/>
      <c r="E125" s="6"/>
      <c r="F125" s="6" t="n">
        <f aca="false">4872.97+6375.64</f>
        <v>11248.61</v>
      </c>
      <c r="G125" s="6" t="n">
        <v>11518.55</v>
      </c>
      <c r="I125" s="14"/>
      <c r="J125" s="14"/>
    </row>
    <row r="126" customFormat="false" ht="15" hidden="false" customHeight="false" outlineLevel="0" collapsed="false">
      <c r="B126" s="4" t="s">
        <v>239</v>
      </c>
      <c r="C126" s="5" t="s">
        <v>240</v>
      </c>
      <c r="D126" s="6"/>
      <c r="E126" s="6"/>
      <c r="F126" s="6" t="n">
        <f aca="false">0</f>
        <v>0</v>
      </c>
      <c r="G126" s="6" t="n">
        <v>3700</v>
      </c>
      <c r="I126" s="14"/>
    </row>
    <row r="127" customFormat="false" ht="15" hidden="false" customHeight="false" outlineLevel="0" collapsed="false">
      <c r="B127" s="4" t="s">
        <v>241</v>
      </c>
      <c r="C127" s="5" t="s">
        <v>210</v>
      </c>
      <c r="D127" s="6"/>
      <c r="E127" s="6"/>
      <c r="F127" s="6" t="n">
        <f aca="false">22658.4+300</f>
        <v>22958.4</v>
      </c>
      <c r="G127" s="6" t="n">
        <v>24608.4</v>
      </c>
      <c r="I127" s="14"/>
      <c r="J127" s="14"/>
    </row>
    <row r="128" customFormat="false" ht="15" hidden="false" customHeight="false" outlineLevel="0" collapsed="false">
      <c r="B128" s="4" t="s">
        <v>242</v>
      </c>
      <c r="C128" s="5" t="s">
        <v>243</v>
      </c>
      <c r="D128" s="6"/>
      <c r="E128" s="6"/>
      <c r="F128" s="6" t="n">
        <f aca="false">7159</f>
        <v>7159</v>
      </c>
      <c r="G128" s="6" t="n">
        <v>12349</v>
      </c>
      <c r="I128" s="14"/>
      <c r="J128" s="14"/>
    </row>
    <row r="129" customFormat="false" ht="15" hidden="false" customHeight="false" outlineLevel="0" collapsed="false">
      <c r="B129" s="4" t="s">
        <v>244</v>
      </c>
      <c r="C129" s="5" t="s">
        <v>245</v>
      </c>
      <c r="D129" s="6"/>
      <c r="E129" s="6"/>
      <c r="F129" s="6" t="n">
        <f aca="false">4171.16+1399.9</f>
        <v>5571.06</v>
      </c>
      <c r="G129" s="6" t="n">
        <v>9608.45</v>
      </c>
      <c r="I129" s="14"/>
      <c r="J129" s="14"/>
    </row>
    <row r="130" customFormat="false" ht="15" hidden="false" customHeight="false" outlineLevel="0" collapsed="false">
      <c r="B130" s="4" t="s">
        <v>246</v>
      </c>
      <c r="C130" s="5" t="s">
        <v>247</v>
      </c>
      <c r="D130" s="6"/>
      <c r="E130" s="6"/>
      <c r="F130" s="6" t="n">
        <v>0</v>
      </c>
      <c r="G130" s="6" t="n">
        <v>0</v>
      </c>
      <c r="I130" s="14"/>
    </row>
    <row r="131" customFormat="false" ht="15" hidden="false" customHeight="false" outlineLevel="0" collapsed="false">
      <c r="B131" s="4" t="s">
        <v>248</v>
      </c>
      <c r="C131" s="5" t="s">
        <v>249</v>
      </c>
      <c r="D131" s="6"/>
      <c r="E131" s="6"/>
      <c r="F131" s="6" t="n">
        <v>0</v>
      </c>
      <c r="G131" s="6" t="n">
        <v>0</v>
      </c>
      <c r="I131" s="14"/>
    </row>
    <row r="132" customFormat="false" ht="15" hidden="false" customHeight="false" outlineLevel="0" collapsed="false">
      <c r="B132" s="4" t="s">
        <v>250</v>
      </c>
      <c r="C132" s="5" t="s">
        <v>251</v>
      </c>
      <c r="D132" s="6"/>
      <c r="E132" s="6"/>
      <c r="F132" s="6" t="n">
        <f aca="false">900</f>
        <v>900</v>
      </c>
      <c r="G132" s="6" t="n">
        <v>4460</v>
      </c>
      <c r="I132" s="14"/>
    </row>
    <row r="133" customFormat="false" ht="15" hidden="false" customHeight="false" outlineLevel="0" collapsed="false">
      <c r="B133" s="4" t="s">
        <v>252</v>
      </c>
      <c r="C133" s="5" t="s">
        <v>253</v>
      </c>
      <c r="D133" s="6"/>
      <c r="E133" s="6"/>
      <c r="F133" s="6" t="n">
        <f aca="false">1179.94+1509.05</f>
        <v>2688.99</v>
      </c>
      <c r="G133" s="6" t="n">
        <v>13244.85</v>
      </c>
      <c r="I133" s="14"/>
      <c r="J133" s="14"/>
    </row>
    <row r="134" customFormat="false" ht="15" hidden="false" customHeight="false" outlineLevel="0" collapsed="false">
      <c r="B134" s="4" t="s">
        <v>254</v>
      </c>
      <c r="C134" s="5" t="s">
        <v>255</v>
      </c>
      <c r="D134" s="6"/>
      <c r="E134" s="6"/>
      <c r="F134" s="6" t="n">
        <f aca="false">49623.09</f>
        <v>49623.09</v>
      </c>
      <c r="G134" s="6" t="n">
        <v>208632.09</v>
      </c>
      <c r="I134" s="14"/>
      <c r="J134" s="14"/>
    </row>
    <row r="135" customFormat="false" ht="15" hidden="false" customHeight="false" outlineLevel="0" collapsed="false">
      <c r="B135" s="4" t="s">
        <v>256</v>
      </c>
      <c r="C135" s="5" t="s">
        <v>257</v>
      </c>
      <c r="D135" s="6"/>
      <c r="E135" s="6"/>
      <c r="F135" s="6" t="n">
        <f aca="false">4641.02+311.9</f>
        <v>4952.92</v>
      </c>
      <c r="G135" s="6" t="n">
        <v>21142.29</v>
      </c>
      <c r="I135" s="14"/>
      <c r="J135" s="14"/>
    </row>
    <row r="136" customFormat="false" ht="15" hidden="false" customHeight="false" outlineLevel="0" collapsed="false">
      <c r="B136" s="4" t="s">
        <v>258</v>
      </c>
      <c r="C136" s="5" t="s">
        <v>259</v>
      </c>
      <c r="D136" s="6"/>
      <c r="E136" s="6"/>
      <c r="F136" s="6" t="n">
        <v>0</v>
      </c>
      <c r="G136" s="6" t="n">
        <v>0</v>
      </c>
      <c r="I136" s="14"/>
    </row>
    <row r="137" customFormat="false" ht="15" hidden="false" customHeight="false" outlineLevel="0" collapsed="false">
      <c r="B137" s="4" t="s">
        <v>260</v>
      </c>
      <c r="C137" s="5" t="s">
        <v>261</v>
      </c>
      <c r="D137" s="6"/>
      <c r="E137" s="6"/>
      <c r="F137" s="6" t="n">
        <f aca="false">2331.34</f>
        <v>2331.34</v>
      </c>
      <c r="G137" s="6" t="n">
        <v>5116.91</v>
      </c>
      <c r="I137" s="14"/>
      <c r="J137" s="14"/>
    </row>
    <row r="138" customFormat="false" ht="15" hidden="false" customHeight="false" outlineLevel="0" collapsed="false">
      <c r="B138" s="4" t="s">
        <v>262</v>
      </c>
      <c r="C138" s="5" t="s">
        <v>263</v>
      </c>
      <c r="D138" s="6"/>
      <c r="E138" s="6"/>
      <c r="F138" s="6" t="n">
        <f aca="false">350</f>
        <v>350</v>
      </c>
      <c r="G138" s="6" t="n">
        <v>350</v>
      </c>
      <c r="I138" s="14"/>
    </row>
    <row r="139" customFormat="false" ht="15" hidden="false" customHeight="false" outlineLevel="0" collapsed="false">
      <c r="B139" s="4" t="s">
        <v>264</v>
      </c>
      <c r="C139" s="5" t="s">
        <v>265</v>
      </c>
      <c r="D139" s="6"/>
      <c r="E139" s="6"/>
      <c r="F139" s="6" t="n">
        <f aca="false">976.5</f>
        <v>976.5</v>
      </c>
      <c r="G139" s="6" t="n">
        <v>1631.29</v>
      </c>
      <c r="I139" s="14"/>
      <c r="J139" s="14"/>
    </row>
    <row r="140" customFormat="false" ht="15" hidden="false" customHeight="false" outlineLevel="0" collapsed="false">
      <c r="B140" s="4" t="s">
        <v>266</v>
      </c>
      <c r="C140" s="5" t="s">
        <v>267</v>
      </c>
      <c r="D140" s="6"/>
      <c r="E140" s="6"/>
      <c r="F140" s="6" t="n">
        <v>0</v>
      </c>
      <c r="G140" s="6" t="n">
        <v>0</v>
      </c>
      <c r="I140" s="14"/>
    </row>
    <row r="141" customFormat="false" ht="15" hidden="false" customHeight="false" outlineLevel="0" collapsed="false">
      <c r="B141" s="4" t="s">
        <v>268</v>
      </c>
      <c r="C141" s="5" t="s">
        <v>269</v>
      </c>
      <c r="D141" s="6"/>
      <c r="E141" s="6"/>
      <c r="F141" s="6" t="n">
        <f aca="false">5148.48+99.9</f>
        <v>5248.38</v>
      </c>
      <c r="G141" s="6" t="n">
        <v>21511.73</v>
      </c>
      <c r="I141" s="14"/>
      <c r="J141" s="14"/>
    </row>
    <row r="142" customFormat="false" ht="15" hidden="false" customHeight="false" outlineLevel="0" collapsed="false">
      <c r="B142" s="4" t="s">
        <v>270</v>
      </c>
      <c r="C142" s="5" t="s">
        <v>271</v>
      </c>
      <c r="D142" s="6"/>
      <c r="E142" s="6"/>
      <c r="F142" s="6" t="n">
        <v>0</v>
      </c>
      <c r="G142" s="6" t="n">
        <v>0</v>
      </c>
      <c r="I142" s="14"/>
    </row>
    <row r="143" customFormat="false" ht="15" hidden="false" customHeight="false" outlineLevel="0" collapsed="false">
      <c r="B143" s="4" t="s">
        <v>272</v>
      </c>
      <c r="C143" s="5" t="s">
        <v>273</v>
      </c>
      <c r="D143" s="6"/>
      <c r="E143" s="6"/>
      <c r="F143" s="6" t="n">
        <f aca="false">675+392</f>
        <v>1067</v>
      </c>
      <c r="G143" s="6" t="n">
        <v>8225</v>
      </c>
      <c r="I143" s="14"/>
      <c r="J143" s="14"/>
    </row>
    <row r="144" customFormat="false" ht="15" hidden="false" customHeight="false" outlineLevel="0" collapsed="false">
      <c r="B144" s="4" t="s">
        <v>274</v>
      </c>
      <c r="C144" s="5" t="s">
        <v>275</v>
      </c>
      <c r="D144" s="6"/>
      <c r="E144" s="6"/>
      <c r="F144" s="6" t="n">
        <f aca="false">1200.3</f>
        <v>1200.3</v>
      </c>
      <c r="G144" s="6" t="n">
        <v>7201.8</v>
      </c>
      <c r="I144" s="14"/>
      <c r="J144" s="14"/>
    </row>
    <row r="145" customFormat="false" ht="15" hidden="false" customHeight="false" outlineLevel="0" collapsed="false">
      <c r="B145" s="4" t="s">
        <v>276</v>
      </c>
      <c r="C145" s="5" t="s">
        <v>277</v>
      </c>
      <c r="D145" s="6"/>
      <c r="E145" s="6"/>
      <c r="F145" s="6" t="n">
        <v>0</v>
      </c>
      <c r="G145" s="6" t="n">
        <v>0</v>
      </c>
      <c r="I145" s="14"/>
    </row>
    <row r="146" customFormat="false" ht="15" hidden="false" customHeight="false" outlineLevel="0" collapsed="false">
      <c r="B146" s="4" t="s">
        <v>278</v>
      </c>
      <c r="C146" s="5" t="s">
        <v>279</v>
      </c>
      <c r="D146" s="6"/>
      <c r="E146" s="6"/>
      <c r="F146" s="6" t="n">
        <f aca="false">2466.45</f>
        <v>2466.45</v>
      </c>
      <c r="G146" s="6" t="n">
        <v>4252.95</v>
      </c>
      <c r="I146" s="14"/>
      <c r="J146" s="14"/>
    </row>
    <row r="147" customFormat="false" ht="15" hidden="false" customHeight="false" outlineLevel="0" collapsed="false">
      <c r="B147" s="4" t="s">
        <v>280</v>
      </c>
      <c r="C147" s="5" t="s">
        <v>281</v>
      </c>
      <c r="D147" s="6"/>
      <c r="E147" s="6"/>
      <c r="F147" s="6" t="n">
        <v>0</v>
      </c>
      <c r="G147" s="6" t="n">
        <v>0</v>
      </c>
      <c r="I147" s="14"/>
    </row>
    <row r="148" customFormat="false" ht="15" hidden="false" customHeight="false" outlineLevel="0" collapsed="false">
      <c r="B148" s="4" t="s">
        <v>282</v>
      </c>
      <c r="C148" s="5" t="s">
        <v>283</v>
      </c>
      <c r="D148" s="6"/>
      <c r="E148" s="6"/>
      <c r="F148" s="6" t="n">
        <f aca="false">13745.2</f>
        <v>13745.2</v>
      </c>
      <c r="G148" s="6" t="n">
        <v>31580.2</v>
      </c>
      <c r="I148" s="14"/>
      <c r="J148" s="14"/>
    </row>
    <row r="149" customFormat="false" ht="15" hidden="false" customHeight="false" outlineLevel="0" collapsed="false">
      <c r="B149" s="4" t="s">
        <v>284</v>
      </c>
      <c r="C149" s="5" t="s">
        <v>214</v>
      </c>
      <c r="D149" s="6"/>
      <c r="E149" s="6"/>
      <c r="F149" s="6" t="n">
        <v>0</v>
      </c>
      <c r="G149" s="6" t="n">
        <v>0</v>
      </c>
      <c r="I149" s="14"/>
    </row>
    <row r="150" customFormat="false" ht="15" hidden="false" customHeight="false" outlineLevel="0" collapsed="false">
      <c r="B150" s="4" t="s">
        <v>285</v>
      </c>
      <c r="C150" s="5" t="s">
        <v>218</v>
      </c>
      <c r="D150" s="6"/>
      <c r="E150" s="6"/>
      <c r="F150" s="6" t="n">
        <f aca="false">1263.33</f>
        <v>1263.33</v>
      </c>
      <c r="G150" s="6" t="n">
        <v>2023.33</v>
      </c>
      <c r="I150" s="14"/>
      <c r="J150" s="14"/>
    </row>
    <row r="151" customFormat="false" ht="15" hidden="false" customHeight="false" outlineLevel="0" collapsed="false">
      <c r="B151" s="4" t="s">
        <v>286</v>
      </c>
      <c r="C151" s="5" t="s">
        <v>287</v>
      </c>
      <c r="D151" s="6"/>
      <c r="E151" s="6"/>
      <c r="F151" s="6" t="n">
        <v>0</v>
      </c>
      <c r="G151" s="6" t="n">
        <v>0</v>
      </c>
      <c r="I151" s="14"/>
    </row>
    <row r="152" customFormat="false" ht="15" hidden="false" customHeight="false" outlineLevel="0" collapsed="false">
      <c r="B152" s="4" t="s">
        <v>288</v>
      </c>
      <c r="C152" s="5" t="s">
        <v>289</v>
      </c>
      <c r="D152" s="6"/>
      <c r="E152" s="6"/>
      <c r="F152" s="6" t="n">
        <f aca="false">276.21+246.66+369.99</f>
        <v>892.86</v>
      </c>
      <c r="G152" s="6" t="n">
        <v>9451.67</v>
      </c>
      <c r="I152" s="14"/>
    </row>
    <row r="153" customFormat="false" ht="15" hidden="false" customHeight="false" outlineLevel="0" collapsed="false">
      <c r="B153" s="4" t="s">
        <v>290</v>
      </c>
      <c r="C153" s="5" t="s">
        <v>291</v>
      </c>
      <c r="D153" s="6"/>
      <c r="E153" s="6"/>
      <c r="F153" s="6" t="n">
        <f aca="false">800</f>
        <v>800</v>
      </c>
      <c r="G153" s="6" t="n">
        <v>800</v>
      </c>
      <c r="I153" s="14"/>
    </row>
    <row r="154" customFormat="false" ht="15" hidden="false" customHeight="false" outlineLevel="0" collapsed="false">
      <c r="B154" s="4" t="s">
        <v>292</v>
      </c>
      <c r="C154" s="5" t="s">
        <v>293</v>
      </c>
      <c r="D154" s="6"/>
      <c r="E154" s="6"/>
      <c r="F154" s="6" t="n">
        <f aca="false">178.22</f>
        <v>178.22</v>
      </c>
      <c r="G154" s="6" t="n">
        <v>178.22</v>
      </c>
      <c r="I154" s="14"/>
    </row>
    <row r="155" customFormat="false" ht="15" hidden="false" customHeight="false" outlineLevel="0" collapsed="false">
      <c r="B155" s="10" t="s">
        <v>294</v>
      </c>
      <c r="C155" s="11" t="s">
        <v>295</v>
      </c>
      <c r="D155" s="12" t="n">
        <f aca="false">219914+14538</f>
        <v>234452</v>
      </c>
      <c r="E155" s="12" t="n">
        <f aca="false">219914+14538</f>
        <v>234452</v>
      </c>
      <c r="F155" s="12" t="n">
        <f aca="false">SUM(F156:F158)</f>
        <v>20391.17</v>
      </c>
      <c r="G155" s="12" t="n">
        <f aca="false">SUM(G156:G158)</f>
        <v>58048.36</v>
      </c>
    </row>
    <row r="156" customFormat="false" ht="15" hidden="false" customHeight="false" outlineLevel="0" collapsed="false">
      <c r="B156" s="4" t="s">
        <v>296</v>
      </c>
      <c r="C156" s="17" t="s">
        <v>236</v>
      </c>
      <c r="D156" s="6"/>
      <c r="E156" s="6"/>
      <c r="F156" s="6" t="n">
        <f aca="false">3157.13</f>
        <v>3157.13</v>
      </c>
      <c r="G156" s="6" t="n">
        <v>6314.26</v>
      </c>
      <c r="I156" s="14"/>
    </row>
    <row r="157" customFormat="false" ht="15" hidden="false" customHeight="false" outlineLevel="0" collapsed="false">
      <c r="B157" s="4" t="s">
        <v>297</v>
      </c>
      <c r="C157" s="18" t="s">
        <v>267</v>
      </c>
      <c r="D157" s="6"/>
      <c r="E157" s="6"/>
      <c r="F157" s="6" t="n">
        <f aca="false">17234.04</f>
        <v>17234.04</v>
      </c>
      <c r="G157" s="6" t="n">
        <v>51634.2</v>
      </c>
      <c r="I157" s="14"/>
    </row>
    <row r="158" customFormat="false" ht="15" hidden="false" customHeight="false" outlineLevel="0" collapsed="false">
      <c r="B158" s="4" t="s">
        <v>298</v>
      </c>
      <c r="C158" s="5" t="s">
        <v>269</v>
      </c>
      <c r="D158" s="6"/>
      <c r="E158" s="6"/>
      <c r="F158" s="6" t="n">
        <v>0</v>
      </c>
      <c r="G158" s="6" t="n">
        <v>99.9</v>
      </c>
      <c r="I158" s="14"/>
    </row>
    <row r="159" customFormat="false" ht="15" hidden="false" customHeight="false" outlineLevel="0" collapsed="false">
      <c r="B159" s="10" t="s">
        <v>299</v>
      </c>
      <c r="C159" s="11" t="s">
        <v>300</v>
      </c>
      <c r="D159" s="12" t="n">
        <v>8393</v>
      </c>
      <c r="E159" s="12" t="n">
        <v>8393</v>
      </c>
      <c r="F159" s="12" t="n">
        <f aca="false">SUM(F160:F161)</f>
        <v>2163</v>
      </c>
      <c r="G159" s="12" t="n">
        <f aca="false">SUM(G160:G161)</f>
        <v>3193</v>
      </c>
    </row>
    <row r="160" customFormat="false" ht="15" hidden="false" customHeight="false" outlineLevel="0" collapsed="false">
      <c r="B160" s="4" t="s">
        <v>301</v>
      </c>
      <c r="C160" s="5" t="s">
        <v>302</v>
      </c>
      <c r="D160" s="6"/>
      <c r="E160" s="6"/>
      <c r="F160" s="6" t="n">
        <v>0</v>
      </c>
      <c r="G160" s="6" t="n">
        <v>0</v>
      </c>
      <c r="I160" s="14"/>
    </row>
    <row r="161" customFormat="false" ht="15" hidden="false" customHeight="false" outlineLevel="0" collapsed="false">
      <c r="B161" s="4" t="s">
        <v>303</v>
      </c>
      <c r="C161" s="5" t="s">
        <v>304</v>
      </c>
      <c r="D161" s="6"/>
      <c r="E161" s="6"/>
      <c r="F161" s="6" t="n">
        <f aca="false">2163</f>
        <v>2163</v>
      </c>
      <c r="G161" s="6" t="n">
        <v>3193</v>
      </c>
      <c r="I161" s="14"/>
    </row>
    <row r="162" customFormat="false" ht="15" hidden="false" customHeight="false" outlineLevel="0" collapsed="false">
      <c r="B162" s="10" t="s">
        <v>305</v>
      </c>
      <c r="C162" s="11" t="s">
        <v>306</v>
      </c>
      <c r="D162" s="12" t="n">
        <f aca="false">134194+62238+71400</f>
        <v>267832</v>
      </c>
      <c r="E162" s="12" t="n">
        <f aca="false">134194+62238+71400</f>
        <v>267832</v>
      </c>
      <c r="F162" s="12" t="n">
        <f aca="false">SUM(F163:F168)</f>
        <v>13098.93</v>
      </c>
      <c r="G162" s="12" t="n">
        <f aca="false">SUM(G163:G168)</f>
        <v>28937.42</v>
      </c>
    </row>
    <row r="163" customFormat="false" ht="15" hidden="false" customHeight="false" outlineLevel="0" collapsed="false">
      <c r="B163" s="4" t="s">
        <v>307</v>
      </c>
      <c r="C163" s="5" t="s">
        <v>308</v>
      </c>
      <c r="D163" s="6"/>
      <c r="E163" s="6"/>
      <c r="F163" s="6" t="n">
        <v>0</v>
      </c>
      <c r="G163" s="6" t="n">
        <v>5943.5</v>
      </c>
      <c r="I163" s="14"/>
    </row>
    <row r="164" customFormat="false" ht="15" hidden="false" customHeight="false" outlineLevel="0" collapsed="false">
      <c r="B164" s="4" t="s">
        <v>309</v>
      </c>
      <c r="C164" s="5" t="s">
        <v>310</v>
      </c>
      <c r="D164" s="6"/>
      <c r="E164" s="6"/>
      <c r="F164" s="6" t="n">
        <v>0</v>
      </c>
      <c r="G164" s="6" t="n">
        <v>0</v>
      </c>
      <c r="I164" s="14"/>
    </row>
    <row r="165" customFormat="false" ht="15" hidden="false" customHeight="false" outlineLevel="0" collapsed="false">
      <c r="B165" s="4" t="s">
        <v>311</v>
      </c>
      <c r="C165" s="5" t="s">
        <v>312</v>
      </c>
      <c r="D165" s="6"/>
      <c r="E165" s="6"/>
      <c r="F165" s="6" t="n">
        <f aca="false">2855.63+3180</f>
        <v>6035.63</v>
      </c>
      <c r="G165" s="6" t="n">
        <v>6224.78</v>
      </c>
      <c r="I165" s="14"/>
    </row>
    <row r="166" customFormat="false" ht="15" hidden="false" customHeight="false" outlineLevel="0" collapsed="false">
      <c r="B166" s="4" t="s">
        <v>313</v>
      </c>
      <c r="C166" s="5" t="s">
        <v>314</v>
      </c>
      <c r="D166" s="6"/>
      <c r="E166" s="6"/>
      <c r="F166" s="6" t="n">
        <f aca="false">81.33</f>
        <v>81.33</v>
      </c>
      <c r="G166" s="6" t="n">
        <v>164.84</v>
      </c>
      <c r="I166" s="14"/>
    </row>
    <row r="167" customFormat="false" ht="15" hidden="false" customHeight="false" outlineLevel="0" collapsed="false">
      <c r="B167" s="4" t="s">
        <v>315</v>
      </c>
      <c r="C167" s="5" t="s">
        <v>316</v>
      </c>
      <c r="D167" s="6"/>
      <c r="E167" s="6"/>
      <c r="F167" s="6" t="n">
        <f aca="false">2181+4800.97</f>
        <v>6981.97</v>
      </c>
      <c r="G167" s="6" t="n">
        <v>15553.08</v>
      </c>
      <c r="I167" s="14"/>
    </row>
    <row r="168" customFormat="false" ht="15" hidden="false" customHeight="false" outlineLevel="0" collapsed="false">
      <c r="B168" s="4" t="s">
        <v>317</v>
      </c>
      <c r="C168" s="5" t="s">
        <v>318</v>
      </c>
      <c r="D168" s="6"/>
      <c r="E168" s="6"/>
      <c r="F168" s="6" t="n">
        <v>0</v>
      </c>
      <c r="G168" s="6" t="n">
        <v>1051.22</v>
      </c>
      <c r="I168" s="14"/>
    </row>
    <row r="169" customFormat="false" ht="15" hidden="false" customHeight="false" outlineLevel="0" collapsed="false">
      <c r="B169" s="10" t="s">
        <v>319</v>
      </c>
      <c r="C169" s="11" t="s">
        <v>320</v>
      </c>
      <c r="D169" s="12" t="n">
        <f aca="false">100000+61008+4817</f>
        <v>165825</v>
      </c>
      <c r="E169" s="12" t="n">
        <f aca="false">100000+61008+4817</f>
        <v>165825</v>
      </c>
      <c r="F169" s="12" t="n">
        <f aca="false">F170</f>
        <v>18546.36</v>
      </c>
      <c r="G169" s="12" t="n">
        <f aca="false">G170</f>
        <v>47198.56</v>
      </c>
    </row>
    <row r="170" customFormat="false" ht="15" hidden="false" customHeight="false" outlineLevel="0" collapsed="false">
      <c r="B170" s="4" t="s">
        <v>321</v>
      </c>
      <c r="C170" s="5" t="s">
        <v>322</v>
      </c>
      <c r="D170" s="6"/>
      <c r="E170" s="6"/>
      <c r="F170" s="6" t="n">
        <f aca="false">8550+9996.36</f>
        <v>18546.36</v>
      </c>
      <c r="G170" s="6" t="n">
        <v>47198.56</v>
      </c>
      <c r="I170" s="14"/>
    </row>
    <row r="171" customFormat="false" ht="15" hidden="false" customHeight="false" outlineLevel="0" collapsed="false">
      <c r="B171" s="10" t="s">
        <v>323</v>
      </c>
      <c r="C171" s="11" t="s">
        <v>324</v>
      </c>
      <c r="D171" s="12" t="n">
        <v>53431</v>
      </c>
      <c r="E171" s="12" t="n">
        <v>53431</v>
      </c>
      <c r="F171" s="12" t="n">
        <f aca="false">F172+F173</f>
        <v>4810.51</v>
      </c>
      <c r="G171" s="12" t="n">
        <f aca="false">G172+G173</f>
        <v>11858.63</v>
      </c>
    </row>
    <row r="172" customFormat="false" ht="15" hidden="false" customHeight="false" outlineLevel="0" collapsed="false">
      <c r="B172" s="4" t="s">
        <v>325</v>
      </c>
      <c r="C172" s="5" t="s">
        <v>326</v>
      </c>
      <c r="D172" s="6"/>
      <c r="E172" s="6"/>
      <c r="F172" s="6" t="n">
        <f aca="false">486.45</f>
        <v>486.45</v>
      </c>
      <c r="G172" s="6" t="n">
        <v>1459.35</v>
      </c>
      <c r="I172" s="14"/>
    </row>
    <row r="173" customFormat="false" ht="15" hidden="false" customHeight="false" outlineLevel="0" collapsed="false">
      <c r="B173" s="4" t="s">
        <v>327</v>
      </c>
      <c r="C173" s="5" t="s">
        <v>328</v>
      </c>
      <c r="D173" s="6"/>
      <c r="E173" s="6"/>
      <c r="F173" s="6" t="n">
        <f aca="false">4324.06</f>
        <v>4324.06</v>
      </c>
      <c r="G173" s="6" t="n">
        <v>10399.28</v>
      </c>
      <c r="I173" s="14"/>
    </row>
    <row r="174" customFormat="false" ht="15" hidden="false" customHeight="false" outlineLevel="0" collapsed="false">
      <c r="B174" s="10" t="s">
        <v>329</v>
      </c>
      <c r="C174" s="11" t="s">
        <v>79</v>
      </c>
      <c r="D174" s="12" t="n">
        <f aca="false">20000+12342+2621</f>
        <v>34963</v>
      </c>
      <c r="E174" s="12" t="n">
        <f aca="false">20000+12342+2621</f>
        <v>34963</v>
      </c>
      <c r="F174" s="12" t="n">
        <f aca="false">SUM(F175:F177)</f>
        <v>0</v>
      </c>
      <c r="G174" s="12" t="n">
        <f aca="false">SUM(G175:G177)</f>
        <v>0</v>
      </c>
    </row>
    <row r="175" customFormat="false" ht="15" hidden="false" customHeight="false" outlineLevel="0" collapsed="false">
      <c r="B175" s="4" t="s">
        <v>330</v>
      </c>
      <c r="C175" s="5" t="s">
        <v>331</v>
      </c>
      <c r="D175" s="6"/>
      <c r="E175" s="6"/>
      <c r="F175" s="6" t="n">
        <v>0</v>
      </c>
      <c r="G175" s="6" t="n">
        <v>0</v>
      </c>
      <c r="I175" s="14"/>
    </row>
    <row r="176" customFormat="false" ht="15" hidden="false" customHeight="false" outlineLevel="0" collapsed="false">
      <c r="B176" s="4" t="s">
        <v>332</v>
      </c>
      <c r="C176" s="5" t="s">
        <v>293</v>
      </c>
      <c r="D176" s="6"/>
      <c r="E176" s="6"/>
      <c r="F176" s="6" t="n">
        <v>0</v>
      </c>
      <c r="G176" s="6" t="n">
        <v>0</v>
      </c>
      <c r="I176" s="14"/>
    </row>
    <row r="177" customFormat="false" ht="15" hidden="false" customHeight="false" outlineLevel="0" collapsed="false">
      <c r="B177" s="4" t="s">
        <v>333</v>
      </c>
      <c r="C177" s="5" t="s">
        <v>334</v>
      </c>
      <c r="D177" s="6"/>
      <c r="E177" s="6"/>
      <c r="F177" s="6" t="n">
        <v>0</v>
      </c>
      <c r="G177" s="6" t="n">
        <v>0</v>
      </c>
      <c r="I177" s="14"/>
    </row>
    <row r="178" customFormat="false" ht="15" hidden="false" customHeight="false" outlineLevel="0" collapsed="false">
      <c r="B178" s="7" t="s">
        <v>335</v>
      </c>
      <c r="C178" s="11" t="s">
        <v>336</v>
      </c>
      <c r="D178" s="12" t="n">
        <f aca="false">238437+236349</f>
        <v>474786</v>
      </c>
      <c r="E178" s="12" t="n">
        <f aca="false">238437+236349</f>
        <v>474786</v>
      </c>
      <c r="F178" s="12" t="n">
        <f aca="false">SUM(F179)</f>
        <v>0</v>
      </c>
      <c r="G178" s="12" t="n">
        <f aca="false">SUM(G179)</f>
        <v>27668.96</v>
      </c>
    </row>
    <row r="179" customFormat="false" ht="15" hidden="false" customHeight="false" outlineLevel="0" collapsed="false">
      <c r="B179" s="4" t="s">
        <v>337</v>
      </c>
      <c r="C179" s="5" t="s">
        <v>338</v>
      </c>
      <c r="D179" s="6"/>
      <c r="E179" s="6"/>
      <c r="F179" s="6" t="n">
        <v>0</v>
      </c>
      <c r="G179" s="6" t="n">
        <v>27668.96</v>
      </c>
      <c r="I179" s="14"/>
    </row>
    <row r="180" customFormat="false" ht="15" hidden="false" customHeight="false" outlineLevel="0" collapsed="false">
      <c r="B180" s="4" t="s">
        <v>339</v>
      </c>
      <c r="C180" s="5" t="s">
        <v>91</v>
      </c>
      <c r="D180" s="6" t="n">
        <f aca="false">D181+D183</f>
        <v>57095</v>
      </c>
      <c r="E180" s="6" t="n">
        <f aca="false">E181+E183</f>
        <v>57095</v>
      </c>
      <c r="F180" s="6" t="n">
        <f aca="false">F181+F183</f>
        <v>39092</v>
      </c>
      <c r="G180" s="6" t="n">
        <f aca="false">G181+G183</f>
        <v>39362</v>
      </c>
      <c r="I180" s="14"/>
    </row>
    <row r="181" customFormat="false" ht="15" hidden="false" customHeight="false" outlineLevel="0" collapsed="false">
      <c r="B181" s="10" t="s">
        <v>340</v>
      </c>
      <c r="C181" s="11" t="s">
        <v>226</v>
      </c>
      <c r="D181" s="12" t="n">
        <v>50000</v>
      </c>
      <c r="E181" s="12" t="n">
        <v>50000</v>
      </c>
      <c r="F181" s="12" t="n">
        <f aca="false">F182</f>
        <v>39092</v>
      </c>
      <c r="G181" s="12" t="n">
        <f aca="false">G182</f>
        <v>39362</v>
      </c>
    </row>
    <row r="182" customFormat="false" ht="15" hidden="false" customHeight="false" outlineLevel="0" collapsed="false">
      <c r="B182" s="4" t="s">
        <v>341</v>
      </c>
      <c r="C182" s="5" t="s">
        <v>342</v>
      </c>
      <c r="D182" s="6"/>
      <c r="E182" s="6"/>
      <c r="F182" s="6" t="n">
        <f aca="false">39092</f>
        <v>39092</v>
      </c>
      <c r="G182" s="6" t="n">
        <v>39362</v>
      </c>
      <c r="I182" s="14"/>
    </row>
    <row r="183" customFormat="false" ht="15" hidden="false" customHeight="false" outlineLevel="0" collapsed="false">
      <c r="B183" s="10" t="s">
        <v>343</v>
      </c>
      <c r="C183" s="11" t="s">
        <v>306</v>
      </c>
      <c r="D183" s="12" t="n">
        <f aca="false">7095</f>
        <v>7095</v>
      </c>
      <c r="E183" s="12" t="n">
        <f aca="false">7095</f>
        <v>7095</v>
      </c>
      <c r="F183" s="12" t="n">
        <f aca="false">SUM(F184)</f>
        <v>0</v>
      </c>
      <c r="G183" s="12" t="n">
        <f aca="false">SUM(G184)</f>
        <v>0</v>
      </c>
    </row>
    <row r="184" customFormat="false" ht="15" hidden="false" customHeight="false" outlineLevel="0" collapsed="false">
      <c r="B184" s="4" t="s">
        <v>344</v>
      </c>
      <c r="C184" s="5" t="s">
        <v>308</v>
      </c>
      <c r="D184" s="6"/>
      <c r="E184" s="6"/>
      <c r="F184" s="6" t="n">
        <v>0</v>
      </c>
      <c r="G184" s="6" t="n">
        <v>0</v>
      </c>
      <c r="I184" s="14"/>
    </row>
    <row r="185" customFormat="false" ht="15" hidden="false" customHeight="false" outlineLevel="0" collapsed="false">
      <c r="B185" s="7" t="s">
        <v>345</v>
      </c>
      <c r="C185" s="8" t="s">
        <v>346</v>
      </c>
      <c r="D185" s="9" t="n">
        <f aca="false">D188+D190</f>
        <v>2130000</v>
      </c>
      <c r="E185" s="9" t="n">
        <f aca="false">E188+E190</f>
        <v>2130000</v>
      </c>
      <c r="F185" s="9" t="n">
        <f aca="false">F188+F190</f>
        <v>47815.21</v>
      </c>
      <c r="G185" s="9" t="n">
        <f aca="false">G188+G190</f>
        <v>88036.92</v>
      </c>
    </row>
    <row r="186" customFormat="false" ht="15" hidden="false" customHeight="false" outlineLevel="0" collapsed="false">
      <c r="B186" s="4" t="s">
        <v>347</v>
      </c>
      <c r="C186" s="5" t="s">
        <v>348</v>
      </c>
      <c r="D186" s="6" t="n">
        <f aca="false">D188+D190</f>
        <v>2130000</v>
      </c>
      <c r="E186" s="6" t="n">
        <f aca="false">E188+E190</f>
        <v>2130000</v>
      </c>
      <c r="F186" s="6" t="n">
        <f aca="false">F188+F190</f>
        <v>47815.21</v>
      </c>
      <c r="G186" s="6" t="n">
        <f aca="false">G188+G190</f>
        <v>88036.92</v>
      </c>
      <c r="I186" s="14"/>
    </row>
    <row r="187" customFormat="false" ht="15" hidden="false" customHeight="false" outlineLevel="0" collapsed="false">
      <c r="B187" s="4" t="s">
        <v>349</v>
      </c>
      <c r="C187" s="5" t="s">
        <v>15</v>
      </c>
      <c r="D187" s="6" t="n">
        <f aca="false">D188+D190</f>
        <v>2130000</v>
      </c>
      <c r="E187" s="6" t="n">
        <f aca="false">E188+E190</f>
        <v>2130000</v>
      </c>
      <c r="F187" s="6" t="n">
        <f aca="false">F188+F190</f>
        <v>47815.21</v>
      </c>
      <c r="G187" s="6" t="n">
        <f aca="false">G188+G190</f>
        <v>88036.92</v>
      </c>
      <c r="I187" s="14"/>
    </row>
    <row r="188" customFormat="false" ht="15" hidden="false" customHeight="false" outlineLevel="0" collapsed="false">
      <c r="B188" s="10" t="s">
        <v>350</v>
      </c>
      <c r="C188" s="11" t="s">
        <v>351</v>
      </c>
      <c r="D188" s="12" t="n">
        <v>0</v>
      </c>
      <c r="E188" s="12" t="n">
        <v>0</v>
      </c>
      <c r="F188" s="12" t="n">
        <f aca="false">F189</f>
        <v>0</v>
      </c>
      <c r="G188" s="12" t="n">
        <f aca="false">G189</f>
        <v>0</v>
      </c>
    </row>
    <row r="189" customFormat="false" ht="15" hidden="false" customHeight="false" outlineLevel="0" collapsed="false">
      <c r="B189" s="4" t="s">
        <v>352</v>
      </c>
      <c r="C189" s="5" t="s">
        <v>353</v>
      </c>
      <c r="D189" s="6"/>
      <c r="E189" s="6"/>
      <c r="F189" s="6" t="n">
        <v>0</v>
      </c>
      <c r="G189" s="6" t="n">
        <v>0</v>
      </c>
      <c r="I189" s="14"/>
    </row>
    <row r="190" customFormat="false" ht="15" hidden="false" customHeight="false" outlineLevel="0" collapsed="false">
      <c r="B190" s="10" t="s">
        <v>354</v>
      </c>
      <c r="C190" s="11" t="s">
        <v>355</v>
      </c>
      <c r="D190" s="12" t="n">
        <f aca="false">130000+1000000+1000000</f>
        <v>2130000</v>
      </c>
      <c r="E190" s="12" t="n">
        <f aca="false">130000+1000000+1000000</f>
        <v>2130000</v>
      </c>
      <c r="F190" s="12" t="n">
        <f aca="false">SUM(F193:F201)</f>
        <v>47815.21</v>
      </c>
      <c r="G190" s="12" t="n">
        <f aca="false">SUM(G191:G201)</f>
        <v>88036.92</v>
      </c>
    </row>
    <row r="191" customFormat="false" ht="15" hidden="false" customHeight="false" outlineLevel="0" collapsed="false">
      <c r="B191" s="4" t="s">
        <v>356</v>
      </c>
      <c r="C191" s="5" t="s">
        <v>357</v>
      </c>
      <c r="D191" s="15"/>
      <c r="E191" s="15"/>
      <c r="F191" s="15" t="n">
        <v>0</v>
      </c>
      <c r="G191" s="15" t="n">
        <v>0</v>
      </c>
      <c r="I191" s="14"/>
    </row>
    <row r="192" customFormat="false" ht="15" hidden="false" customHeight="false" outlineLevel="0" collapsed="false">
      <c r="B192" s="4" t="s">
        <v>358</v>
      </c>
      <c r="C192" s="5" t="s">
        <v>359</v>
      </c>
      <c r="D192" s="19"/>
      <c r="E192" s="19"/>
      <c r="F192" s="15" t="n">
        <v>0</v>
      </c>
      <c r="G192" s="15" t="n">
        <v>0</v>
      </c>
      <c r="I192" s="14"/>
    </row>
    <row r="193" customFormat="false" ht="15" hidden="false" customHeight="false" outlineLevel="0" collapsed="false">
      <c r="B193" s="4" t="s">
        <v>360</v>
      </c>
      <c r="C193" s="5" t="s">
        <v>361</v>
      </c>
      <c r="D193" s="6"/>
      <c r="E193" s="6"/>
      <c r="F193" s="6" t="n">
        <f aca="false">2117.85</f>
        <v>2117.85</v>
      </c>
      <c r="G193" s="6" t="n">
        <v>2117.85</v>
      </c>
      <c r="I193" s="14"/>
    </row>
    <row r="194" customFormat="false" ht="15" hidden="false" customHeight="false" outlineLevel="0" collapsed="false">
      <c r="B194" s="4" t="s">
        <v>362</v>
      </c>
      <c r="C194" s="5" t="s">
        <v>363</v>
      </c>
      <c r="D194" s="6"/>
      <c r="E194" s="6"/>
      <c r="F194" s="6" t="n">
        <v>0</v>
      </c>
      <c r="G194" s="6" t="n">
        <v>0</v>
      </c>
      <c r="I194" s="14"/>
    </row>
    <row r="195" customFormat="false" ht="15" hidden="false" customHeight="false" outlineLevel="0" collapsed="false">
      <c r="B195" s="4" t="s">
        <v>364</v>
      </c>
      <c r="C195" s="5" t="s">
        <v>365</v>
      </c>
      <c r="D195" s="6"/>
      <c r="E195" s="6"/>
      <c r="F195" s="6" t="n">
        <v>0</v>
      </c>
      <c r="G195" s="6" t="n">
        <f aca="false">21959.85</f>
        <v>21959.85</v>
      </c>
      <c r="I195" s="14"/>
    </row>
    <row r="196" customFormat="false" ht="15" hidden="false" customHeight="false" outlineLevel="0" collapsed="false">
      <c r="B196" s="4" t="s">
        <v>366</v>
      </c>
      <c r="C196" s="5" t="s">
        <v>367</v>
      </c>
      <c r="D196" s="6"/>
      <c r="E196" s="6"/>
      <c r="F196" s="6" t="n">
        <f aca="false">4977.36</f>
        <v>4977.36</v>
      </c>
      <c r="G196" s="6" t="n">
        <v>4977.36</v>
      </c>
      <c r="I196" s="14"/>
    </row>
    <row r="197" customFormat="false" ht="15" hidden="false" customHeight="false" outlineLevel="0" collapsed="false">
      <c r="B197" s="4" t="s">
        <v>368</v>
      </c>
      <c r="C197" s="5" t="s">
        <v>369</v>
      </c>
      <c r="D197" s="6"/>
      <c r="E197" s="6"/>
      <c r="F197" s="6" t="n">
        <f aca="false">40092</f>
        <v>40092</v>
      </c>
      <c r="G197" s="6" t="n">
        <v>54748.5</v>
      </c>
      <c r="I197" s="14"/>
    </row>
    <row r="198" customFormat="false" ht="15" hidden="false" customHeight="false" outlineLevel="0" collapsed="false">
      <c r="B198" s="4" t="s">
        <v>370</v>
      </c>
      <c r="C198" s="5" t="s">
        <v>371</v>
      </c>
      <c r="D198" s="6"/>
      <c r="E198" s="6"/>
      <c r="F198" s="6" t="n">
        <f aca="false">299</f>
        <v>299</v>
      </c>
      <c r="G198" s="6" t="n">
        <v>3004.36</v>
      </c>
      <c r="I198" s="14"/>
    </row>
    <row r="199" customFormat="false" ht="15" hidden="false" customHeight="false" outlineLevel="0" collapsed="false">
      <c r="B199" s="4" t="s">
        <v>372</v>
      </c>
      <c r="C199" s="5" t="s">
        <v>373</v>
      </c>
      <c r="D199" s="6"/>
      <c r="E199" s="6"/>
      <c r="F199" s="6" t="n">
        <f aca="false">329</f>
        <v>329</v>
      </c>
      <c r="G199" s="6" t="n">
        <v>1229</v>
      </c>
      <c r="I199" s="14"/>
    </row>
    <row r="200" customFormat="false" ht="15" hidden="false" customHeight="false" outlineLevel="0" collapsed="false">
      <c r="B200" s="4" t="s">
        <v>374</v>
      </c>
      <c r="C200" s="5" t="s">
        <v>375</v>
      </c>
      <c r="D200" s="6"/>
      <c r="E200" s="6"/>
      <c r="F200" s="6" t="n">
        <v>0</v>
      </c>
      <c r="G200" s="6" t="n">
        <v>0</v>
      </c>
      <c r="I200" s="14"/>
    </row>
    <row r="201" customFormat="false" ht="15" hidden="false" customHeight="false" outlineLevel="0" collapsed="false">
      <c r="B201" s="4" t="s">
        <v>376</v>
      </c>
      <c r="C201" s="5" t="s">
        <v>377</v>
      </c>
      <c r="D201" s="6"/>
      <c r="E201" s="6"/>
      <c r="F201" s="6" t="n">
        <v>0</v>
      </c>
      <c r="G201" s="6" t="n">
        <v>0</v>
      </c>
      <c r="I201" s="14"/>
    </row>
    <row r="202" customFormat="false" ht="30" hidden="false" customHeight="true" outlineLevel="0" collapsed="false">
      <c r="B202" s="20" t="s">
        <v>378</v>
      </c>
      <c r="C202" s="20"/>
      <c r="D202" s="21" t="n">
        <f aca="false">D185+D9</f>
        <v>89690256</v>
      </c>
      <c r="E202" s="21" t="n">
        <f aca="false">E185+E9</f>
        <v>89690256</v>
      </c>
      <c r="F202" s="21" t="n">
        <f aca="false">F185+F9</f>
        <v>6751202.67</v>
      </c>
      <c r="G202" s="21" t="n">
        <f aca="false">G185+G9</f>
        <v>20218544.92</v>
      </c>
    </row>
    <row r="204" customFormat="false" ht="15" hidden="false" customHeight="false" outlineLevel="0" collapsed="false">
      <c r="B204" s="22"/>
      <c r="D204" s="14"/>
      <c r="E204" s="14"/>
      <c r="F204" s="14"/>
      <c r="G204" s="14"/>
    </row>
    <row r="205" customFormat="false" ht="15" hidden="false" customHeight="false" outlineLevel="0" collapsed="false">
      <c r="B205" s="22"/>
      <c r="D205" s="14"/>
      <c r="E205" s="14"/>
      <c r="F205" s="14"/>
      <c r="G205" s="14"/>
    </row>
    <row r="206" customFormat="false" ht="15" hidden="false" customHeight="false" outlineLevel="0" collapsed="false">
      <c r="B206" s="22"/>
      <c r="D206" s="14"/>
      <c r="E206" s="14"/>
      <c r="F206" s="14"/>
      <c r="G206" s="14"/>
    </row>
    <row r="207" customFormat="false" ht="15" hidden="false" customHeight="false" outlineLevel="0" collapsed="false">
      <c r="B207" s="22"/>
      <c r="D207" s="14"/>
      <c r="E207" s="14"/>
      <c r="F207" s="14"/>
      <c r="G207" s="14"/>
    </row>
    <row r="208" customFormat="false" ht="15" hidden="false" customHeight="false" outlineLevel="0" collapsed="false">
      <c r="B208" s="22"/>
      <c r="D208" s="14"/>
      <c r="E208" s="14"/>
      <c r="F208" s="14"/>
      <c r="G208" s="14"/>
    </row>
    <row r="209" customFormat="false" ht="15" hidden="false" customHeight="false" outlineLevel="0" collapsed="false">
      <c r="B209" s="22"/>
      <c r="D209" s="14"/>
      <c r="E209" s="14"/>
      <c r="F209" s="14"/>
      <c r="G209" s="14"/>
    </row>
    <row r="210" customFormat="false" ht="15" hidden="false" customHeight="false" outlineLevel="0" collapsed="false">
      <c r="B210" s="22"/>
      <c r="D210" s="14"/>
      <c r="E210" s="14"/>
      <c r="F210" s="14"/>
      <c r="G210" s="14"/>
    </row>
    <row r="211" customFormat="false" ht="15" hidden="false" customHeight="false" outlineLevel="0" collapsed="false">
      <c r="B211" s="22"/>
      <c r="D211" s="14"/>
      <c r="E211" s="14"/>
      <c r="F211" s="14"/>
      <c r="G211" s="14"/>
    </row>
    <row r="212" customFormat="false" ht="15" hidden="false" customHeight="false" outlineLevel="0" collapsed="false">
      <c r="B212" s="22"/>
      <c r="D212" s="14"/>
      <c r="E212" s="14"/>
      <c r="F212" s="14"/>
      <c r="G212" s="14"/>
    </row>
    <row r="213" customFormat="false" ht="15" hidden="false" customHeight="false" outlineLevel="0" collapsed="false">
      <c r="B213" s="22"/>
      <c r="D213" s="14"/>
      <c r="E213" s="14"/>
      <c r="F213" s="14"/>
      <c r="G213" s="14"/>
    </row>
    <row r="214" customFormat="false" ht="15" hidden="false" customHeight="false" outlineLevel="0" collapsed="false">
      <c r="B214" s="22"/>
      <c r="D214" s="14"/>
      <c r="E214" s="14"/>
      <c r="F214" s="14"/>
      <c r="G214" s="14"/>
    </row>
    <row r="215" customFormat="false" ht="15" hidden="false" customHeight="false" outlineLevel="0" collapsed="false">
      <c r="B215" s="22"/>
      <c r="D215" s="14"/>
      <c r="E215" s="14"/>
      <c r="F215" s="14"/>
      <c r="G215" s="14"/>
    </row>
    <row r="216" customFormat="false" ht="15" hidden="false" customHeight="false" outlineLevel="0" collapsed="false">
      <c r="B216" s="22"/>
      <c r="D216" s="14"/>
      <c r="E216" s="14"/>
      <c r="F216" s="14"/>
      <c r="G216" s="14"/>
    </row>
    <row r="217" customFormat="false" ht="15" hidden="false" customHeight="false" outlineLevel="0" collapsed="false">
      <c r="B217" s="22"/>
      <c r="D217" s="14"/>
      <c r="E217" s="14"/>
      <c r="F217" s="14"/>
      <c r="G217" s="14"/>
    </row>
    <row r="218" customFormat="false" ht="15" hidden="false" customHeight="false" outlineLevel="0" collapsed="false">
      <c r="B218" s="22"/>
      <c r="D218" s="14"/>
      <c r="E218" s="14"/>
      <c r="F218" s="14"/>
      <c r="G218" s="14"/>
    </row>
    <row r="219" customFormat="false" ht="15" hidden="false" customHeight="false" outlineLevel="0" collapsed="false">
      <c r="B219" s="22"/>
      <c r="D219" s="14"/>
      <c r="E219" s="14"/>
      <c r="F219" s="14"/>
      <c r="G219" s="14"/>
    </row>
    <row r="220" customFormat="false" ht="15" hidden="false" customHeight="false" outlineLevel="0" collapsed="false">
      <c r="B220" s="22"/>
      <c r="D220" s="14"/>
      <c r="E220" s="14"/>
      <c r="F220" s="14"/>
      <c r="G220" s="14"/>
    </row>
    <row r="221" customFormat="false" ht="15" hidden="false" customHeight="false" outlineLevel="0" collapsed="false">
      <c r="B221" s="22"/>
      <c r="D221" s="14"/>
      <c r="E221" s="14"/>
      <c r="F221" s="14"/>
      <c r="G221" s="14"/>
    </row>
    <row r="222" customFormat="false" ht="15" hidden="false" customHeight="false" outlineLevel="0" collapsed="false">
      <c r="B222" s="22"/>
      <c r="D222" s="14"/>
      <c r="E222" s="14"/>
      <c r="F222" s="14"/>
      <c r="G222" s="14"/>
    </row>
    <row r="223" customFormat="false" ht="15" hidden="false" customHeight="false" outlineLevel="0" collapsed="false">
      <c r="B223" s="22"/>
      <c r="D223" s="14"/>
      <c r="E223" s="14"/>
      <c r="F223" s="14"/>
      <c r="G223" s="14"/>
    </row>
    <row r="224" customFormat="false" ht="15" hidden="false" customHeight="false" outlineLevel="0" collapsed="false">
      <c r="B224" s="22"/>
      <c r="D224" s="14"/>
      <c r="E224" s="14"/>
      <c r="F224" s="14"/>
      <c r="G224" s="14"/>
    </row>
    <row r="225" customFormat="false" ht="15" hidden="false" customHeight="false" outlineLevel="0" collapsed="false">
      <c r="B225" s="22"/>
    </row>
    <row r="226" customFormat="false" ht="15" hidden="false" customHeight="false" outlineLevel="0" collapsed="false">
      <c r="B226" s="22"/>
    </row>
    <row r="227" customFormat="false" ht="15" hidden="false" customHeight="false" outlineLevel="0" collapsed="false">
      <c r="B227" s="22"/>
    </row>
    <row r="228" customFormat="false" ht="15" hidden="false" customHeight="false" outlineLevel="0" collapsed="false">
      <c r="B228" s="22"/>
    </row>
    <row r="229" customFormat="false" ht="15" hidden="false" customHeight="false" outlineLevel="0" collapsed="false">
      <c r="B229" s="22"/>
    </row>
    <row r="230" customFormat="false" ht="15" hidden="false" customHeight="false" outlineLevel="0" collapsed="false">
      <c r="B230" s="22"/>
    </row>
    <row r="231" customFormat="false" ht="15" hidden="false" customHeight="false" outlineLevel="0" collapsed="false">
      <c r="B231" s="22"/>
    </row>
    <row r="232" customFormat="false" ht="15" hidden="false" customHeight="false" outlineLevel="0" collapsed="false">
      <c r="B232" s="22"/>
    </row>
    <row r="233" customFormat="false" ht="15" hidden="false" customHeight="false" outlineLevel="0" collapsed="false">
      <c r="B233" s="22"/>
    </row>
    <row r="234" customFormat="false" ht="15" hidden="false" customHeight="false" outlineLevel="0" collapsed="false">
      <c r="B234" s="22"/>
    </row>
    <row r="235" customFormat="false" ht="15" hidden="false" customHeight="false" outlineLevel="0" collapsed="false">
      <c r="B235" s="22"/>
    </row>
    <row r="236" customFormat="false" ht="15" hidden="false" customHeight="false" outlineLevel="0" collapsed="false">
      <c r="B236" s="22"/>
    </row>
    <row r="237" customFormat="false" ht="15" hidden="false" customHeight="false" outlineLevel="0" collapsed="false">
      <c r="B237" s="22"/>
    </row>
    <row r="238" customFormat="false" ht="15" hidden="false" customHeight="false" outlineLevel="0" collapsed="false">
      <c r="B238" s="22"/>
    </row>
    <row r="239" customFormat="false" ht="15" hidden="false" customHeight="false" outlineLevel="0" collapsed="false">
      <c r="B239" s="22"/>
    </row>
    <row r="240" customFormat="false" ht="15" hidden="false" customHeight="false" outlineLevel="0" collapsed="false">
      <c r="B240" s="22"/>
    </row>
    <row r="241" customFormat="false" ht="15" hidden="false" customHeight="false" outlineLevel="0" collapsed="false">
      <c r="B241" s="22"/>
    </row>
    <row r="242" customFormat="false" ht="15" hidden="false" customHeight="false" outlineLevel="0" collapsed="false">
      <c r="B242" s="22"/>
    </row>
    <row r="243" customFormat="false" ht="15" hidden="false" customHeight="false" outlineLevel="0" collapsed="false">
      <c r="B243" s="22"/>
    </row>
    <row r="244" customFormat="false" ht="15" hidden="false" customHeight="false" outlineLevel="0" collapsed="false">
      <c r="B244" s="22"/>
    </row>
    <row r="245" customFormat="false" ht="15" hidden="false" customHeight="false" outlineLevel="0" collapsed="false">
      <c r="B245" s="22"/>
    </row>
    <row r="246" customFormat="false" ht="15" hidden="false" customHeight="false" outlineLevel="0" collapsed="false">
      <c r="B246" s="22"/>
    </row>
    <row r="247" customFormat="false" ht="15" hidden="false" customHeight="false" outlineLevel="0" collapsed="false">
      <c r="B247" s="22"/>
    </row>
    <row r="248" customFormat="false" ht="15" hidden="false" customHeight="false" outlineLevel="0" collapsed="false">
      <c r="B248" s="22"/>
    </row>
    <row r="249" customFormat="false" ht="15" hidden="false" customHeight="false" outlineLevel="0" collapsed="false">
      <c r="B249" s="22"/>
    </row>
    <row r="250" customFormat="false" ht="15" hidden="false" customHeight="false" outlineLevel="0" collapsed="false">
      <c r="B250" s="22"/>
    </row>
    <row r="251" customFormat="false" ht="15" hidden="false" customHeight="false" outlineLevel="0" collapsed="false">
      <c r="B251" s="22"/>
    </row>
    <row r="252" customFormat="false" ht="15" hidden="false" customHeight="false" outlineLevel="0" collapsed="false">
      <c r="B252" s="22"/>
    </row>
    <row r="253" customFormat="false" ht="15" hidden="false" customHeight="false" outlineLevel="0" collapsed="false">
      <c r="B253" s="22"/>
    </row>
    <row r="254" customFormat="false" ht="15" hidden="false" customHeight="false" outlineLevel="0" collapsed="false">
      <c r="B254" s="22"/>
    </row>
    <row r="255" customFormat="false" ht="15" hidden="false" customHeight="false" outlineLevel="0" collapsed="false">
      <c r="B255" s="22"/>
    </row>
    <row r="256" customFormat="false" ht="15" hidden="false" customHeight="false" outlineLevel="0" collapsed="false">
      <c r="B256" s="22"/>
    </row>
    <row r="257" customFormat="false" ht="15" hidden="false" customHeight="false" outlineLevel="0" collapsed="false">
      <c r="B257" s="22"/>
    </row>
    <row r="258" customFormat="false" ht="15" hidden="false" customHeight="false" outlineLevel="0" collapsed="false">
      <c r="B258" s="22"/>
    </row>
    <row r="259" customFormat="false" ht="15" hidden="false" customHeight="false" outlineLevel="0" collapsed="false">
      <c r="B259" s="22"/>
    </row>
    <row r="260" customFormat="false" ht="15" hidden="false" customHeight="false" outlineLevel="0" collapsed="false">
      <c r="B260" s="22"/>
    </row>
    <row r="261" customFormat="false" ht="15" hidden="false" customHeight="false" outlineLevel="0" collapsed="false">
      <c r="B261" s="22"/>
    </row>
    <row r="262" customFormat="false" ht="15" hidden="false" customHeight="false" outlineLevel="0" collapsed="false">
      <c r="B262" s="22"/>
    </row>
    <row r="263" customFormat="false" ht="15" hidden="false" customHeight="false" outlineLevel="0" collapsed="false">
      <c r="B263" s="22"/>
    </row>
    <row r="264" customFormat="false" ht="15" hidden="false" customHeight="false" outlineLevel="0" collapsed="false">
      <c r="B264" s="22"/>
    </row>
    <row r="265" customFormat="false" ht="15" hidden="false" customHeight="false" outlineLevel="0" collapsed="false">
      <c r="B265" s="22"/>
    </row>
    <row r="266" customFormat="false" ht="15" hidden="false" customHeight="false" outlineLevel="0" collapsed="false">
      <c r="B266" s="22"/>
    </row>
    <row r="267" customFormat="false" ht="15" hidden="false" customHeight="false" outlineLevel="0" collapsed="false">
      <c r="B267" s="22"/>
    </row>
    <row r="268" customFormat="false" ht="15" hidden="false" customHeight="false" outlineLevel="0" collapsed="false">
      <c r="B268" s="22"/>
    </row>
    <row r="269" customFormat="false" ht="15" hidden="false" customHeight="false" outlineLevel="0" collapsed="false">
      <c r="B269" s="22"/>
    </row>
    <row r="270" customFormat="false" ht="15" hidden="false" customHeight="false" outlineLevel="0" collapsed="false">
      <c r="B270" s="22"/>
    </row>
    <row r="271" customFormat="false" ht="15" hidden="false" customHeight="false" outlineLevel="0" collapsed="false">
      <c r="B271" s="22"/>
    </row>
    <row r="272" customFormat="false" ht="15" hidden="false" customHeight="false" outlineLevel="0" collapsed="false">
      <c r="B272" s="22"/>
    </row>
    <row r="273" customFormat="false" ht="15" hidden="false" customHeight="false" outlineLevel="0" collapsed="false">
      <c r="B273" s="22"/>
    </row>
    <row r="274" customFormat="false" ht="15" hidden="false" customHeight="false" outlineLevel="0" collapsed="false">
      <c r="B274" s="22"/>
    </row>
    <row r="275" customFormat="false" ht="15" hidden="false" customHeight="false" outlineLevel="0" collapsed="false">
      <c r="B275" s="22"/>
    </row>
    <row r="276" customFormat="false" ht="15" hidden="false" customHeight="false" outlineLevel="0" collapsed="false">
      <c r="B276" s="22"/>
    </row>
    <row r="277" customFormat="false" ht="15" hidden="false" customHeight="false" outlineLevel="0" collapsed="false">
      <c r="B277" s="22"/>
    </row>
    <row r="278" customFormat="false" ht="15" hidden="false" customHeight="false" outlineLevel="0" collapsed="false">
      <c r="B278" s="22"/>
    </row>
    <row r="279" customFormat="false" ht="15" hidden="false" customHeight="false" outlineLevel="0" collapsed="false">
      <c r="B279" s="22"/>
    </row>
    <row r="280" customFormat="false" ht="15" hidden="false" customHeight="false" outlineLevel="0" collapsed="false">
      <c r="B280" s="22"/>
    </row>
    <row r="281" customFormat="false" ht="15" hidden="false" customHeight="false" outlineLevel="0" collapsed="false">
      <c r="B281" s="22"/>
    </row>
    <row r="282" customFormat="false" ht="15" hidden="false" customHeight="false" outlineLevel="0" collapsed="false">
      <c r="B282" s="22"/>
    </row>
    <row r="283" customFormat="false" ht="15" hidden="false" customHeight="false" outlineLevel="0" collapsed="false">
      <c r="B283" s="22"/>
    </row>
    <row r="284" customFormat="false" ht="15" hidden="false" customHeight="false" outlineLevel="0" collapsed="false">
      <c r="B284" s="22"/>
    </row>
    <row r="285" customFormat="false" ht="15" hidden="false" customHeight="false" outlineLevel="0" collapsed="false">
      <c r="B285" s="22"/>
    </row>
    <row r="286" customFormat="false" ht="15" hidden="false" customHeight="false" outlineLevel="0" collapsed="false">
      <c r="B286" s="22"/>
    </row>
    <row r="287" customFormat="false" ht="15" hidden="false" customHeight="false" outlineLevel="0" collapsed="false">
      <c r="B287" s="22"/>
    </row>
    <row r="288" customFormat="false" ht="15" hidden="false" customHeight="false" outlineLevel="0" collapsed="false">
      <c r="B288" s="22"/>
    </row>
    <row r="289" customFormat="false" ht="15" hidden="false" customHeight="false" outlineLevel="0" collapsed="false">
      <c r="B289" s="22"/>
    </row>
    <row r="290" customFormat="false" ht="15" hidden="false" customHeight="false" outlineLevel="0" collapsed="false">
      <c r="B290" s="22"/>
    </row>
    <row r="291" customFormat="false" ht="15" hidden="false" customHeight="false" outlineLevel="0" collapsed="false">
      <c r="B291" s="22"/>
    </row>
    <row r="292" customFormat="false" ht="15" hidden="false" customHeight="false" outlineLevel="0" collapsed="false">
      <c r="B292" s="22"/>
    </row>
    <row r="293" customFormat="false" ht="15" hidden="false" customHeight="false" outlineLevel="0" collapsed="false">
      <c r="B293" s="22"/>
    </row>
    <row r="294" customFormat="false" ht="15" hidden="false" customHeight="false" outlineLevel="0" collapsed="false">
      <c r="B294" s="22"/>
    </row>
    <row r="295" customFormat="false" ht="15" hidden="false" customHeight="false" outlineLevel="0" collapsed="false">
      <c r="B295" s="22"/>
    </row>
    <row r="296" customFormat="false" ht="15" hidden="false" customHeight="false" outlineLevel="0" collapsed="false">
      <c r="B296" s="22"/>
    </row>
    <row r="297" customFormat="false" ht="15" hidden="false" customHeight="false" outlineLevel="0" collapsed="false">
      <c r="B297" s="22"/>
    </row>
    <row r="298" customFormat="false" ht="15" hidden="false" customHeight="false" outlineLevel="0" collapsed="false">
      <c r="B298" s="22"/>
    </row>
    <row r="299" customFormat="false" ht="15" hidden="false" customHeight="false" outlineLevel="0" collapsed="false">
      <c r="B299" s="22"/>
    </row>
    <row r="300" customFormat="false" ht="15" hidden="false" customHeight="false" outlineLevel="0" collapsed="false">
      <c r="B300" s="22"/>
    </row>
    <row r="301" customFormat="false" ht="15" hidden="false" customHeight="false" outlineLevel="0" collapsed="false">
      <c r="B301" s="22"/>
    </row>
    <row r="302" customFormat="false" ht="15" hidden="false" customHeight="false" outlineLevel="0" collapsed="false">
      <c r="B302" s="22"/>
    </row>
    <row r="303" customFormat="false" ht="15" hidden="false" customHeight="false" outlineLevel="0" collapsed="false">
      <c r="B303" s="22"/>
    </row>
    <row r="304" customFormat="false" ht="15" hidden="false" customHeight="false" outlineLevel="0" collapsed="false">
      <c r="B304" s="22"/>
    </row>
    <row r="305" customFormat="false" ht="15" hidden="false" customHeight="false" outlineLevel="0" collapsed="false">
      <c r="B305" s="22"/>
    </row>
    <row r="306" customFormat="false" ht="15" hidden="false" customHeight="false" outlineLevel="0" collapsed="false">
      <c r="B306" s="22"/>
    </row>
    <row r="307" customFormat="false" ht="15" hidden="false" customHeight="false" outlineLevel="0" collapsed="false">
      <c r="B307" s="22"/>
    </row>
    <row r="308" customFormat="false" ht="15" hidden="false" customHeight="false" outlineLevel="0" collapsed="false">
      <c r="B308" s="22"/>
    </row>
    <row r="309" customFormat="false" ht="15" hidden="false" customHeight="false" outlineLevel="0" collapsed="false">
      <c r="B309" s="22"/>
    </row>
    <row r="310" customFormat="false" ht="15" hidden="false" customHeight="false" outlineLevel="0" collapsed="false">
      <c r="B310" s="22"/>
    </row>
    <row r="311" customFormat="false" ht="15" hidden="false" customHeight="false" outlineLevel="0" collapsed="false">
      <c r="B311" s="22"/>
    </row>
    <row r="312" customFormat="false" ht="15" hidden="false" customHeight="false" outlineLevel="0" collapsed="false">
      <c r="B312" s="22"/>
    </row>
    <row r="313" customFormat="false" ht="15" hidden="false" customHeight="false" outlineLevel="0" collapsed="false">
      <c r="B313" s="22"/>
    </row>
    <row r="314" customFormat="false" ht="15" hidden="false" customHeight="false" outlineLevel="0" collapsed="false">
      <c r="B314" s="22"/>
    </row>
    <row r="315" customFormat="false" ht="15" hidden="false" customHeight="false" outlineLevel="0" collapsed="false">
      <c r="B315" s="22"/>
    </row>
    <row r="316" customFormat="false" ht="15" hidden="false" customHeight="false" outlineLevel="0" collapsed="false">
      <c r="B316" s="22"/>
    </row>
    <row r="317" customFormat="false" ht="15" hidden="false" customHeight="false" outlineLevel="0" collapsed="false">
      <c r="B317" s="22"/>
    </row>
    <row r="318" customFormat="false" ht="15" hidden="false" customHeight="false" outlineLevel="0" collapsed="false">
      <c r="B318" s="22"/>
    </row>
    <row r="319" customFormat="false" ht="15" hidden="false" customHeight="false" outlineLevel="0" collapsed="false">
      <c r="B319" s="22"/>
    </row>
    <row r="320" customFormat="false" ht="15" hidden="false" customHeight="false" outlineLevel="0" collapsed="false">
      <c r="B320" s="22"/>
    </row>
    <row r="321" customFormat="false" ht="15" hidden="false" customHeight="false" outlineLevel="0" collapsed="false">
      <c r="B321" s="22"/>
    </row>
    <row r="322" customFormat="false" ht="15" hidden="false" customHeight="false" outlineLevel="0" collapsed="false">
      <c r="B322" s="22"/>
    </row>
    <row r="323" customFormat="false" ht="15" hidden="false" customHeight="false" outlineLevel="0" collapsed="false">
      <c r="B323" s="22"/>
    </row>
    <row r="324" customFormat="false" ht="15" hidden="false" customHeight="false" outlineLevel="0" collapsed="false">
      <c r="B324" s="22"/>
    </row>
    <row r="325" customFormat="false" ht="15" hidden="false" customHeight="false" outlineLevel="0" collapsed="false">
      <c r="B325" s="22"/>
    </row>
    <row r="326" customFormat="false" ht="15" hidden="false" customHeight="false" outlineLevel="0" collapsed="false">
      <c r="B326" s="22"/>
    </row>
    <row r="327" customFormat="false" ht="15" hidden="false" customHeight="false" outlineLevel="0" collapsed="false">
      <c r="B327" s="22"/>
    </row>
    <row r="328" customFormat="false" ht="15" hidden="false" customHeight="false" outlineLevel="0" collapsed="false">
      <c r="B328" s="22"/>
    </row>
    <row r="329" customFormat="false" ht="15" hidden="false" customHeight="false" outlineLevel="0" collapsed="false">
      <c r="B329" s="22"/>
    </row>
    <row r="330" customFormat="false" ht="15" hidden="false" customHeight="false" outlineLevel="0" collapsed="false">
      <c r="B330" s="22"/>
    </row>
    <row r="331" customFormat="false" ht="15" hidden="false" customHeight="false" outlineLevel="0" collapsed="false">
      <c r="B331" s="22"/>
    </row>
    <row r="332" customFormat="false" ht="15" hidden="false" customHeight="false" outlineLevel="0" collapsed="false">
      <c r="B332" s="22"/>
    </row>
    <row r="333" customFormat="false" ht="15" hidden="false" customHeight="false" outlineLevel="0" collapsed="false">
      <c r="B333" s="22"/>
    </row>
    <row r="334" customFormat="false" ht="15" hidden="false" customHeight="false" outlineLevel="0" collapsed="false">
      <c r="B334" s="22"/>
    </row>
    <row r="335" customFormat="false" ht="15" hidden="false" customHeight="false" outlineLevel="0" collapsed="false">
      <c r="B335" s="22"/>
    </row>
    <row r="336" customFormat="false" ht="15" hidden="false" customHeight="false" outlineLevel="0" collapsed="false">
      <c r="B336" s="22"/>
    </row>
    <row r="337" customFormat="false" ht="15" hidden="false" customHeight="false" outlineLevel="0" collapsed="false">
      <c r="B337" s="22"/>
    </row>
    <row r="338" customFormat="false" ht="15" hidden="false" customHeight="false" outlineLevel="0" collapsed="false">
      <c r="B338" s="22"/>
    </row>
    <row r="339" customFormat="false" ht="15" hidden="false" customHeight="false" outlineLevel="0" collapsed="false">
      <c r="B339" s="22"/>
    </row>
    <row r="340" customFormat="false" ht="15" hidden="false" customHeight="false" outlineLevel="0" collapsed="false">
      <c r="B340" s="22"/>
    </row>
    <row r="341" customFormat="false" ht="15" hidden="false" customHeight="false" outlineLevel="0" collapsed="false">
      <c r="B341" s="22"/>
    </row>
    <row r="342" customFormat="false" ht="15" hidden="false" customHeight="false" outlineLevel="0" collapsed="false">
      <c r="B342" s="22"/>
    </row>
    <row r="343" customFormat="false" ht="15" hidden="false" customHeight="false" outlineLevel="0" collapsed="false">
      <c r="B343" s="22"/>
    </row>
    <row r="344" customFormat="false" ht="15" hidden="false" customHeight="false" outlineLevel="0" collapsed="false">
      <c r="B344" s="22"/>
    </row>
    <row r="345" customFormat="false" ht="15" hidden="false" customHeight="false" outlineLevel="0" collapsed="false">
      <c r="B345" s="22"/>
    </row>
    <row r="346" customFormat="false" ht="15" hidden="false" customHeight="false" outlineLevel="0" collapsed="false">
      <c r="B346" s="22"/>
    </row>
    <row r="347" customFormat="false" ht="15" hidden="false" customHeight="false" outlineLevel="0" collapsed="false">
      <c r="B347" s="22"/>
    </row>
    <row r="348" customFormat="false" ht="15" hidden="false" customHeight="false" outlineLevel="0" collapsed="false">
      <c r="B348" s="22"/>
    </row>
    <row r="349" customFormat="false" ht="15" hidden="false" customHeight="false" outlineLevel="0" collapsed="false">
      <c r="B349" s="22"/>
    </row>
    <row r="350" customFormat="false" ht="15" hidden="false" customHeight="false" outlineLevel="0" collapsed="false">
      <c r="B350" s="22"/>
    </row>
    <row r="351" customFormat="false" ht="15" hidden="false" customHeight="false" outlineLevel="0" collapsed="false">
      <c r="B351" s="22"/>
    </row>
    <row r="352" customFormat="false" ht="15" hidden="false" customHeight="false" outlineLevel="0" collapsed="false">
      <c r="B352" s="22"/>
    </row>
    <row r="353" customFormat="false" ht="15" hidden="false" customHeight="false" outlineLevel="0" collapsed="false">
      <c r="B353" s="22"/>
    </row>
    <row r="354" customFormat="false" ht="15" hidden="false" customHeight="false" outlineLevel="0" collapsed="false">
      <c r="B354" s="22"/>
    </row>
    <row r="355" customFormat="false" ht="15" hidden="false" customHeight="false" outlineLevel="0" collapsed="false">
      <c r="B355" s="22"/>
    </row>
    <row r="356" customFormat="false" ht="15" hidden="false" customHeight="false" outlineLevel="0" collapsed="false">
      <c r="B356" s="22"/>
    </row>
    <row r="357" customFormat="false" ht="15" hidden="false" customHeight="false" outlineLevel="0" collapsed="false">
      <c r="B357" s="22"/>
    </row>
    <row r="358" customFormat="false" ht="15" hidden="false" customHeight="false" outlineLevel="0" collapsed="false">
      <c r="B358" s="22"/>
    </row>
    <row r="359" customFormat="false" ht="15" hidden="false" customHeight="false" outlineLevel="0" collapsed="false">
      <c r="B359" s="22"/>
    </row>
    <row r="360" customFormat="false" ht="15" hidden="false" customHeight="false" outlineLevel="0" collapsed="false">
      <c r="B360" s="22"/>
    </row>
    <row r="361" customFormat="false" ht="15" hidden="false" customHeight="false" outlineLevel="0" collapsed="false">
      <c r="B361" s="22"/>
    </row>
    <row r="362" customFormat="false" ht="15" hidden="false" customHeight="false" outlineLevel="0" collapsed="false">
      <c r="B362" s="22"/>
    </row>
    <row r="363" customFormat="false" ht="15" hidden="false" customHeight="false" outlineLevel="0" collapsed="false">
      <c r="B363" s="22"/>
    </row>
    <row r="364" customFormat="false" ht="15" hidden="false" customHeight="false" outlineLevel="0" collapsed="false">
      <c r="B364" s="22"/>
    </row>
    <row r="365" customFormat="false" ht="15" hidden="false" customHeight="false" outlineLevel="0" collapsed="false">
      <c r="B365" s="22"/>
    </row>
    <row r="366" customFormat="false" ht="15" hidden="false" customHeight="false" outlineLevel="0" collapsed="false">
      <c r="B366" s="22"/>
    </row>
    <row r="367" customFormat="false" ht="15" hidden="false" customHeight="false" outlineLevel="0" collapsed="false">
      <c r="B367" s="22"/>
    </row>
    <row r="368" customFormat="false" ht="15" hidden="false" customHeight="false" outlineLevel="0" collapsed="false">
      <c r="B368" s="22"/>
    </row>
    <row r="369" customFormat="false" ht="15" hidden="false" customHeight="false" outlineLevel="0" collapsed="false">
      <c r="B369" s="22"/>
    </row>
    <row r="370" customFormat="false" ht="15" hidden="false" customHeight="false" outlineLevel="0" collapsed="false">
      <c r="B370" s="22"/>
    </row>
    <row r="371" customFormat="false" ht="15" hidden="false" customHeight="false" outlineLevel="0" collapsed="false">
      <c r="B371" s="22"/>
    </row>
    <row r="372" customFormat="false" ht="15" hidden="false" customHeight="false" outlineLevel="0" collapsed="false">
      <c r="B372" s="22"/>
    </row>
    <row r="373" customFormat="false" ht="15" hidden="false" customHeight="false" outlineLevel="0" collapsed="false">
      <c r="B373" s="22"/>
    </row>
    <row r="374" customFormat="false" ht="15" hidden="false" customHeight="false" outlineLevel="0" collapsed="false">
      <c r="B374" s="22"/>
    </row>
    <row r="375" customFormat="false" ht="15" hidden="false" customHeight="false" outlineLevel="0" collapsed="false">
      <c r="B375" s="22"/>
    </row>
    <row r="376" customFormat="false" ht="15" hidden="false" customHeight="false" outlineLevel="0" collapsed="false">
      <c r="B376" s="22"/>
    </row>
    <row r="377" customFormat="false" ht="15" hidden="false" customHeight="false" outlineLevel="0" collapsed="false">
      <c r="B377" s="22"/>
    </row>
    <row r="378" customFormat="false" ht="15" hidden="false" customHeight="false" outlineLevel="0" collapsed="false">
      <c r="B378" s="22"/>
    </row>
    <row r="379" customFormat="false" ht="15" hidden="false" customHeight="false" outlineLevel="0" collapsed="false">
      <c r="B379" s="22"/>
    </row>
    <row r="380" customFormat="false" ht="15" hidden="false" customHeight="false" outlineLevel="0" collapsed="false">
      <c r="B380" s="22"/>
    </row>
    <row r="381" customFormat="false" ht="15" hidden="false" customHeight="false" outlineLevel="0" collapsed="false">
      <c r="B381" s="22"/>
    </row>
    <row r="382" customFormat="false" ht="15" hidden="false" customHeight="false" outlineLevel="0" collapsed="false">
      <c r="B382" s="22"/>
    </row>
    <row r="383" customFormat="false" ht="15" hidden="false" customHeight="false" outlineLevel="0" collapsed="false">
      <c r="B383" s="22"/>
    </row>
    <row r="384" customFormat="false" ht="15" hidden="false" customHeight="false" outlineLevel="0" collapsed="false">
      <c r="B384" s="22"/>
    </row>
    <row r="385" customFormat="false" ht="15" hidden="false" customHeight="false" outlineLevel="0" collapsed="false">
      <c r="B385" s="22"/>
    </row>
    <row r="386" customFormat="false" ht="15" hidden="false" customHeight="false" outlineLevel="0" collapsed="false">
      <c r="B386" s="22"/>
    </row>
    <row r="387" customFormat="false" ht="15" hidden="false" customHeight="false" outlineLevel="0" collapsed="false">
      <c r="B387" s="22"/>
    </row>
    <row r="388" customFormat="false" ht="15" hidden="false" customHeight="false" outlineLevel="0" collapsed="false">
      <c r="B388" s="22"/>
    </row>
    <row r="389" customFormat="false" ht="15" hidden="false" customHeight="false" outlineLevel="0" collapsed="false">
      <c r="B389" s="22"/>
    </row>
    <row r="390" customFormat="false" ht="15" hidden="false" customHeight="false" outlineLevel="0" collapsed="false">
      <c r="B390" s="22"/>
    </row>
    <row r="391" customFormat="false" ht="15" hidden="false" customHeight="false" outlineLevel="0" collapsed="false">
      <c r="B391" s="22"/>
    </row>
    <row r="392" customFormat="false" ht="15" hidden="false" customHeight="false" outlineLevel="0" collapsed="false">
      <c r="B392" s="22"/>
    </row>
    <row r="393" customFormat="false" ht="15" hidden="false" customHeight="false" outlineLevel="0" collapsed="false">
      <c r="B393" s="22"/>
    </row>
    <row r="394" customFormat="false" ht="15" hidden="false" customHeight="false" outlineLevel="0" collapsed="false">
      <c r="B394" s="22"/>
    </row>
    <row r="395" customFormat="false" ht="15" hidden="false" customHeight="false" outlineLevel="0" collapsed="false">
      <c r="B395" s="22"/>
    </row>
    <row r="396" customFormat="false" ht="15" hidden="false" customHeight="false" outlineLevel="0" collapsed="false">
      <c r="B396" s="22"/>
    </row>
    <row r="397" customFormat="false" ht="15" hidden="false" customHeight="false" outlineLevel="0" collapsed="false">
      <c r="B397" s="22"/>
    </row>
    <row r="398" customFormat="false" ht="15" hidden="false" customHeight="false" outlineLevel="0" collapsed="false">
      <c r="B398" s="22"/>
    </row>
    <row r="399" customFormat="false" ht="15" hidden="false" customHeight="false" outlineLevel="0" collapsed="false">
      <c r="B399" s="22"/>
    </row>
    <row r="400" customFormat="false" ht="15" hidden="false" customHeight="false" outlineLevel="0" collapsed="false">
      <c r="B400" s="22"/>
    </row>
    <row r="401" customFormat="false" ht="15" hidden="false" customHeight="false" outlineLevel="0" collapsed="false">
      <c r="B401" s="22"/>
    </row>
    <row r="402" customFormat="false" ht="15" hidden="false" customHeight="false" outlineLevel="0" collapsed="false">
      <c r="B402" s="22"/>
    </row>
    <row r="403" customFormat="false" ht="15" hidden="false" customHeight="false" outlineLevel="0" collapsed="false">
      <c r="B403" s="22"/>
    </row>
    <row r="404" customFormat="false" ht="15" hidden="false" customHeight="false" outlineLevel="0" collapsed="false">
      <c r="B404" s="22"/>
    </row>
    <row r="405" customFormat="false" ht="15" hidden="false" customHeight="false" outlineLevel="0" collapsed="false">
      <c r="B405" s="22"/>
    </row>
    <row r="406" customFormat="false" ht="15" hidden="false" customHeight="false" outlineLevel="0" collapsed="false">
      <c r="B406" s="22"/>
    </row>
    <row r="407" customFormat="false" ht="15" hidden="false" customHeight="false" outlineLevel="0" collapsed="false">
      <c r="B407" s="22"/>
    </row>
    <row r="408" customFormat="false" ht="15" hidden="false" customHeight="false" outlineLevel="0" collapsed="false">
      <c r="B408" s="22"/>
    </row>
    <row r="409" customFormat="false" ht="15" hidden="false" customHeight="false" outlineLevel="0" collapsed="false">
      <c r="B409" s="22"/>
    </row>
    <row r="410" customFormat="false" ht="15" hidden="false" customHeight="false" outlineLevel="0" collapsed="false">
      <c r="B410" s="22"/>
    </row>
    <row r="411" customFormat="false" ht="15" hidden="false" customHeight="false" outlineLevel="0" collapsed="false">
      <c r="B411" s="22"/>
    </row>
    <row r="412" customFormat="false" ht="15" hidden="false" customHeight="false" outlineLevel="0" collapsed="false">
      <c r="B412" s="22"/>
    </row>
    <row r="413" customFormat="false" ht="15" hidden="false" customHeight="false" outlineLevel="0" collapsed="false">
      <c r="B413" s="22"/>
    </row>
    <row r="414" customFormat="false" ht="15" hidden="false" customHeight="false" outlineLevel="0" collapsed="false">
      <c r="B414" s="22"/>
    </row>
    <row r="415" customFormat="false" ht="15" hidden="false" customHeight="false" outlineLevel="0" collapsed="false">
      <c r="B415" s="22"/>
    </row>
    <row r="416" customFormat="false" ht="15" hidden="false" customHeight="false" outlineLevel="0" collapsed="false">
      <c r="B416" s="22"/>
    </row>
    <row r="417" customFormat="false" ht="15" hidden="false" customHeight="false" outlineLevel="0" collapsed="false">
      <c r="B417" s="22"/>
    </row>
    <row r="418" customFormat="false" ht="15" hidden="false" customHeight="false" outlineLevel="0" collapsed="false">
      <c r="B418" s="22"/>
    </row>
    <row r="419" customFormat="false" ht="15" hidden="false" customHeight="false" outlineLevel="0" collapsed="false">
      <c r="B419" s="22"/>
    </row>
    <row r="420" customFormat="false" ht="15" hidden="false" customHeight="false" outlineLevel="0" collapsed="false">
      <c r="B420" s="22"/>
    </row>
    <row r="421" customFormat="false" ht="15" hidden="false" customHeight="false" outlineLevel="0" collapsed="false">
      <c r="B421" s="22"/>
    </row>
    <row r="422" customFormat="false" ht="15" hidden="false" customHeight="false" outlineLevel="0" collapsed="false">
      <c r="B422" s="22"/>
    </row>
    <row r="423" customFormat="false" ht="15" hidden="false" customHeight="false" outlineLevel="0" collapsed="false">
      <c r="B423" s="22"/>
    </row>
    <row r="424" customFormat="false" ht="15" hidden="false" customHeight="false" outlineLevel="0" collapsed="false">
      <c r="B424" s="22"/>
    </row>
    <row r="425" customFormat="false" ht="15" hidden="false" customHeight="false" outlineLevel="0" collapsed="false">
      <c r="B425" s="22"/>
    </row>
    <row r="426" customFormat="false" ht="15" hidden="false" customHeight="false" outlineLevel="0" collapsed="false">
      <c r="B426" s="22"/>
    </row>
    <row r="427" customFormat="false" ht="15" hidden="false" customHeight="false" outlineLevel="0" collapsed="false">
      <c r="B427" s="22"/>
    </row>
    <row r="428" customFormat="false" ht="15" hidden="false" customHeight="false" outlineLevel="0" collapsed="false">
      <c r="B428" s="22"/>
    </row>
    <row r="429" customFormat="false" ht="15" hidden="false" customHeight="false" outlineLevel="0" collapsed="false">
      <c r="B429" s="22"/>
    </row>
    <row r="430" customFormat="false" ht="15" hidden="false" customHeight="false" outlineLevel="0" collapsed="false">
      <c r="B430" s="22"/>
    </row>
    <row r="431" customFormat="false" ht="15" hidden="false" customHeight="false" outlineLevel="0" collapsed="false">
      <c r="B431" s="22"/>
    </row>
    <row r="432" customFormat="false" ht="15" hidden="false" customHeight="false" outlineLevel="0" collapsed="false">
      <c r="B432" s="22"/>
    </row>
  </sheetData>
  <mergeCells count="7">
    <mergeCell ref="B1:G1"/>
    <mergeCell ref="B2:G2"/>
    <mergeCell ref="B3:G3"/>
    <mergeCell ref="B4:G4"/>
    <mergeCell ref="B5:G5"/>
    <mergeCell ref="B6:G6"/>
    <mergeCell ref="B202:C202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I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" activeCellId="0" sqref="H1"/>
    </sheetView>
  </sheetViews>
  <sheetFormatPr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2.29"/>
    <col collapsed="false" customWidth="true" hidden="false" outlineLevel="0" max="3" min="3" style="0" width="82.01"/>
    <col collapsed="false" customWidth="true" hidden="false" outlineLevel="0" max="6" min="4" style="0" width="16.71"/>
    <col collapsed="false" customWidth="true" hidden="false" outlineLevel="0" max="7" min="7" style="0" width="8.67"/>
    <col collapsed="false" customWidth="true" hidden="false" outlineLevel="0" max="8" min="8" style="0" width="11.57"/>
    <col collapsed="false" customWidth="true" hidden="false" outlineLevel="0" max="9" min="9" style="0" width="11.71"/>
    <col collapsed="false" customWidth="true" hidden="false" outlineLevel="0" max="1025" min="10" style="0" width="8.67"/>
  </cols>
  <sheetData>
    <row r="1" customFormat="false" ht="18.75" hidden="false" customHeight="false" outlineLevel="0" collapsed="false">
      <c r="B1" s="23" t="s">
        <v>0</v>
      </c>
      <c r="C1" s="23"/>
      <c r="D1" s="23"/>
      <c r="E1" s="23"/>
      <c r="F1" s="23"/>
    </row>
    <row r="2" customFormat="false" ht="15" hidden="false" customHeight="false" outlineLevel="0" collapsed="false">
      <c r="B2" s="2"/>
      <c r="C2" s="2"/>
      <c r="D2" s="2"/>
      <c r="E2" s="2"/>
      <c r="F2" s="2"/>
    </row>
    <row r="3" customFormat="false" ht="17.25" hidden="false" customHeight="false" outlineLevel="0" collapsed="false">
      <c r="B3" s="24" t="s">
        <v>1</v>
      </c>
      <c r="C3" s="24"/>
      <c r="D3" s="24"/>
      <c r="E3" s="24"/>
      <c r="F3" s="24"/>
    </row>
    <row r="4" customFormat="false" ht="15" hidden="false" customHeight="false" outlineLevel="0" collapsed="false">
      <c r="B4" s="2"/>
      <c r="C4" s="2"/>
      <c r="D4" s="2"/>
      <c r="E4" s="2"/>
      <c r="F4" s="2"/>
    </row>
    <row r="5" customFormat="false" ht="15.75" hidden="false" customHeight="false" outlineLevel="0" collapsed="false">
      <c r="B5" s="25" t="s">
        <v>379</v>
      </c>
      <c r="C5" s="25"/>
      <c r="D5" s="25"/>
      <c r="E5" s="25"/>
      <c r="F5" s="25"/>
    </row>
    <row r="6" customFormat="false" ht="15.75" hidden="false" customHeight="false" outlineLevel="0" collapsed="false">
      <c r="B6" s="26" t="s">
        <v>3</v>
      </c>
      <c r="C6" s="26"/>
      <c r="D6" s="26"/>
      <c r="E6" s="26"/>
      <c r="F6" s="26"/>
    </row>
    <row r="8" customFormat="false" ht="30" hidden="false" customHeight="true" outlineLevel="0" collapsed="false">
      <c r="B8" s="3" t="s">
        <v>4</v>
      </c>
      <c r="C8" s="3" t="s">
        <v>5</v>
      </c>
      <c r="D8" s="3" t="s">
        <v>380</v>
      </c>
      <c r="E8" s="3" t="s">
        <v>381</v>
      </c>
      <c r="F8" s="3" t="s">
        <v>382</v>
      </c>
    </row>
    <row r="9" customFormat="false" ht="20.1" hidden="false" customHeight="true" outlineLevel="0" collapsed="false">
      <c r="B9" s="10" t="s">
        <v>383</v>
      </c>
      <c r="C9" s="11" t="s">
        <v>384</v>
      </c>
      <c r="D9" s="27" t="n">
        <f aca="false">D10+D18+D21+D24+D29</f>
        <v>5811365</v>
      </c>
      <c r="E9" s="27" t="n">
        <f aca="false">E10+E18+E21+E24+E29</f>
        <v>103155.28</v>
      </c>
      <c r="F9" s="27" t="n">
        <f aca="false">F10+F18+F21+F24+F29</f>
        <v>857742.78</v>
      </c>
      <c r="G9" s="14"/>
      <c r="I9" s="28"/>
    </row>
    <row r="10" customFormat="false" ht="20.1" hidden="false" customHeight="true" outlineLevel="0" collapsed="false">
      <c r="B10" s="29" t="s">
        <v>385</v>
      </c>
      <c r="C10" s="30" t="s">
        <v>386</v>
      </c>
      <c r="D10" s="31" t="n">
        <f aca="false">D11+D15</f>
        <v>336685</v>
      </c>
      <c r="E10" s="31" t="n">
        <f aca="false">E11+E16</f>
        <v>8835.14</v>
      </c>
      <c r="F10" s="31" t="n">
        <f aca="false">F11+F16</f>
        <v>22004.88</v>
      </c>
      <c r="H10" s="28"/>
    </row>
    <row r="11" customFormat="false" ht="20.1" hidden="false" customHeight="true" outlineLevel="0" collapsed="false">
      <c r="B11" s="4" t="s">
        <v>387</v>
      </c>
      <c r="C11" s="5" t="s">
        <v>388</v>
      </c>
      <c r="D11" s="32" t="n">
        <f aca="false">D12</f>
        <v>171650</v>
      </c>
      <c r="E11" s="32" t="n">
        <f aca="false">E12</f>
        <v>2108</v>
      </c>
      <c r="F11" s="32" t="n">
        <f aca="false">F12</f>
        <v>11039.75</v>
      </c>
      <c r="I11" s="14"/>
    </row>
    <row r="12" customFormat="false" ht="20.1" hidden="false" customHeight="true" outlineLevel="0" collapsed="false">
      <c r="B12" s="29" t="s">
        <v>389</v>
      </c>
      <c r="C12" s="30" t="s">
        <v>390</v>
      </c>
      <c r="D12" s="31" t="n">
        <f aca="false">D13+D14</f>
        <v>171650</v>
      </c>
      <c r="E12" s="31" t="n">
        <f aca="false">E13+E14</f>
        <v>2108</v>
      </c>
      <c r="F12" s="31" t="n">
        <f aca="false">F13+F14</f>
        <v>11039.75</v>
      </c>
      <c r="I12" s="14"/>
    </row>
    <row r="13" customFormat="false" ht="20.1" hidden="false" customHeight="true" outlineLevel="0" collapsed="false">
      <c r="B13" s="29" t="s">
        <v>391</v>
      </c>
      <c r="C13" s="30" t="s">
        <v>392</v>
      </c>
      <c r="D13" s="31" t="n">
        <v>114430</v>
      </c>
      <c r="E13" s="31" t="n">
        <f aca="false">632.4+1475.6</f>
        <v>2108</v>
      </c>
      <c r="F13" s="31" t="n">
        <v>11039.75</v>
      </c>
      <c r="H13" s="28"/>
      <c r="I13" s="14"/>
    </row>
    <row r="14" customFormat="false" ht="20.1" hidden="false" customHeight="true" outlineLevel="0" collapsed="false">
      <c r="B14" s="29" t="s">
        <v>393</v>
      </c>
      <c r="C14" s="30" t="s">
        <v>394</v>
      </c>
      <c r="D14" s="31" t="n">
        <v>57220</v>
      </c>
      <c r="E14" s="33" t="n">
        <v>0</v>
      </c>
      <c r="F14" s="33" t="n">
        <v>0</v>
      </c>
      <c r="H14" s="28"/>
      <c r="I14" s="14"/>
    </row>
    <row r="15" customFormat="false" ht="20.1" hidden="false" customHeight="true" outlineLevel="0" collapsed="false">
      <c r="B15" s="4" t="s">
        <v>395</v>
      </c>
      <c r="C15" s="5" t="s">
        <v>396</v>
      </c>
      <c r="D15" s="32" t="n">
        <f aca="false">D16</f>
        <v>165035</v>
      </c>
      <c r="E15" s="32" t="n">
        <f aca="false">E16</f>
        <v>6727.14</v>
      </c>
      <c r="F15" s="32" t="n">
        <f aca="false">F16</f>
        <v>10965.13</v>
      </c>
      <c r="I15" s="14"/>
    </row>
    <row r="16" customFormat="false" ht="20.1" hidden="false" customHeight="true" outlineLevel="0" collapsed="false">
      <c r="B16" s="4" t="s">
        <v>397</v>
      </c>
      <c r="C16" s="5" t="s">
        <v>398</v>
      </c>
      <c r="D16" s="32" t="n">
        <f aca="false">D17</f>
        <v>165035</v>
      </c>
      <c r="E16" s="32" t="n">
        <f aca="false">E17</f>
        <v>6727.14</v>
      </c>
      <c r="F16" s="32" t="n">
        <f aca="false">F17</f>
        <v>10965.13</v>
      </c>
      <c r="I16" s="14"/>
    </row>
    <row r="17" customFormat="false" ht="20.1" hidden="false" customHeight="true" outlineLevel="0" collapsed="false">
      <c r="B17" s="4" t="s">
        <v>399</v>
      </c>
      <c r="C17" s="5" t="s">
        <v>400</v>
      </c>
      <c r="D17" s="32" t="n">
        <v>165035</v>
      </c>
      <c r="E17" s="32" t="n">
        <f aca="false">1674.65+3546.65+1505.84</f>
        <v>6727.14</v>
      </c>
      <c r="F17" s="32" t="n">
        <v>10965.13</v>
      </c>
      <c r="H17" s="28"/>
      <c r="I17" s="14"/>
    </row>
    <row r="18" customFormat="false" ht="20.1" hidden="false" customHeight="true" outlineLevel="0" collapsed="false">
      <c r="B18" s="4" t="s">
        <v>401</v>
      </c>
      <c r="C18" s="5" t="s">
        <v>402</v>
      </c>
      <c r="D18" s="32" t="n">
        <f aca="false">D19+D20</f>
        <v>420000</v>
      </c>
      <c r="E18" s="32" t="n">
        <f aca="false">E19+E20</f>
        <v>11989.63</v>
      </c>
      <c r="F18" s="32" t="n">
        <f aca="false">F19+F20</f>
        <v>36658.64</v>
      </c>
      <c r="I18" s="14"/>
    </row>
    <row r="19" customFormat="false" ht="20.1" hidden="false" customHeight="true" outlineLevel="0" collapsed="false">
      <c r="B19" s="4" t="s">
        <v>403</v>
      </c>
      <c r="C19" s="5" t="s">
        <v>404</v>
      </c>
      <c r="D19" s="32" t="n">
        <v>198110</v>
      </c>
      <c r="E19" s="34" t="n">
        <v>0</v>
      </c>
      <c r="F19" s="34" t="n">
        <v>0</v>
      </c>
      <c r="H19" s="28"/>
    </row>
    <row r="20" customFormat="false" ht="20.1" hidden="false" customHeight="true" outlineLevel="0" collapsed="false">
      <c r="B20" s="4" t="s">
        <v>403</v>
      </c>
      <c r="C20" s="5" t="s">
        <v>405</v>
      </c>
      <c r="D20" s="32" t="n">
        <v>221890</v>
      </c>
      <c r="E20" s="32" t="n">
        <f aca="false">3596.88+8392.75</f>
        <v>11989.63</v>
      </c>
      <c r="F20" s="32" t="n">
        <v>36658.64</v>
      </c>
      <c r="H20" s="28"/>
    </row>
    <row r="21" customFormat="false" ht="20.1" hidden="false" customHeight="true" outlineLevel="0" collapsed="false">
      <c r="B21" s="4" t="s">
        <v>406</v>
      </c>
      <c r="C21" s="5" t="s">
        <v>407</v>
      </c>
      <c r="D21" s="32" t="n">
        <f aca="false">D22+D23</f>
        <v>1854680</v>
      </c>
      <c r="E21" s="32" t="n">
        <f aca="false">E22+E23</f>
        <v>62736.83</v>
      </c>
      <c r="F21" s="32" t="n">
        <f aca="false">F22+F23</f>
        <v>267854.57</v>
      </c>
    </row>
    <row r="22" customFormat="false" ht="20.1" hidden="false" customHeight="true" outlineLevel="0" collapsed="false">
      <c r="B22" s="4" t="s">
        <v>408</v>
      </c>
      <c r="C22" s="5" t="s">
        <v>409</v>
      </c>
      <c r="D22" s="32" t="n">
        <v>1595680</v>
      </c>
      <c r="E22" s="32" t="n">
        <f aca="false">18398.04+42928.79</f>
        <v>61326.83</v>
      </c>
      <c r="F22" s="32" t="n">
        <v>263444.57</v>
      </c>
      <c r="H22" s="28"/>
    </row>
    <row r="23" customFormat="false" ht="20.1" hidden="false" customHeight="true" outlineLevel="0" collapsed="false">
      <c r="B23" s="29" t="s">
        <v>408</v>
      </c>
      <c r="C23" s="30" t="s">
        <v>410</v>
      </c>
      <c r="D23" s="31" t="n">
        <v>259000</v>
      </c>
      <c r="E23" s="31" t="n">
        <f aca="false">423+987</f>
        <v>1410</v>
      </c>
      <c r="F23" s="31" t="n">
        <v>4410</v>
      </c>
      <c r="H23" s="28"/>
      <c r="I23" s="14"/>
    </row>
    <row r="24" customFormat="false" ht="20.1" hidden="false" customHeight="true" outlineLevel="0" collapsed="false">
      <c r="B24" s="4" t="s">
        <v>411</v>
      </c>
      <c r="C24" s="5" t="s">
        <v>412</v>
      </c>
      <c r="D24" s="32" t="n">
        <f aca="false">D25+D27</f>
        <v>3200000</v>
      </c>
      <c r="E24" s="32" t="n">
        <f aca="false">E25+E27</f>
        <v>19093.68</v>
      </c>
      <c r="F24" s="32" t="n">
        <f aca="false">F25+F27</f>
        <v>529724.69</v>
      </c>
      <c r="I24" s="14"/>
    </row>
    <row r="25" customFormat="false" ht="20.1" hidden="false" customHeight="true" outlineLevel="0" collapsed="false">
      <c r="B25" s="29" t="s">
        <v>413</v>
      </c>
      <c r="C25" s="5" t="s">
        <v>414</v>
      </c>
      <c r="D25" s="31" t="n">
        <f aca="false">D26</f>
        <v>1200000</v>
      </c>
      <c r="E25" s="31" t="n">
        <f aca="false">E26</f>
        <v>0</v>
      </c>
      <c r="F25" s="31" t="n">
        <f aca="false">F26</f>
        <v>307257.2</v>
      </c>
      <c r="I25" s="14"/>
    </row>
    <row r="26" customFormat="false" ht="20.1" hidden="false" customHeight="true" outlineLevel="0" collapsed="false">
      <c r="B26" s="4" t="s">
        <v>415</v>
      </c>
      <c r="C26" s="5" t="s">
        <v>416</v>
      </c>
      <c r="D26" s="32" t="n">
        <v>1200000</v>
      </c>
      <c r="E26" s="32" t="n">
        <v>0</v>
      </c>
      <c r="F26" s="32" t="n">
        <v>307257.2</v>
      </c>
      <c r="H26" s="28"/>
      <c r="I26" s="35"/>
    </row>
    <row r="27" customFormat="false" ht="20.1" hidden="false" customHeight="true" outlineLevel="0" collapsed="false">
      <c r="B27" s="4" t="s">
        <v>417</v>
      </c>
      <c r="C27" s="5" t="s">
        <v>418</v>
      </c>
      <c r="D27" s="32" t="n">
        <f aca="false">D28</f>
        <v>2000000</v>
      </c>
      <c r="E27" s="32" t="n">
        <f aca="false">E28</f>
        <v>19093.68</v>
      </c>
      <c r="F27" s="32" t="n">
        <f aca="false">F28</f>
        <v>222467.49</v>
      </c>
      <c r="I27" s="35"/>
    </row>
    <row r="28" customFormat="false" ht="20.1" hidden="false" customHeight="true" outlineLevel="0" collapsed="false">
      <c r="B28" s="4" t="s">
        <v>419</v>
      </c>
      <c r="C28" s="5" t="s">
        <v>420</v>
      </c>
      <c r="D28" s="32" t="n">
        <v>2000000</v>
      </c>
      <c r="E28" s="32" t="n">
        <v>19093.68</v>
      </c>
      <c r="F28" s="32" t="n">
        <v>222467.49</v>
      </c>
      <c r="H28" s="28"/>
      <c r="I28" s="14"/>
    </row>
    <row r="29" customFormat="false" ht="20.1" hidden="false" customHeight="true" outlineLevel="0" collapsed="false">
      <c r="B29" s="4" t="s">
        <v>421</v>
      </c>
      <c r="C29" s="5" t="s">
        <v>422</v>
      </c>
      <c r="D29" s="34" t="n">
        <f aca="false">D30</f>
        <v>0</v>
      </c>
      <c r="E29" s="32" t="n">
        <f aca="false">E30</f>
        <v>500</v>
      </c>
      <c r="F29" s="32" t="n">
        <f aca="false">F30</f>
        <v>1500</v>
      </c>
    </row>
    <row r="30" customFormat="false" ht="20.1" hidden="false" customHeight="true" outlineLevel="0" collapsed="false">
      <c r="B30" s="4" t="s">
        <v>423</v>
      </c>
      <c r="C30" s="5" t="s">
        <v>424</v>
      </c>
      <c r="D30" s="34" t="n">
        <v>0</v>
      </c>
      <c r="E30" s="32" t="n">
        <f aca="false">500</f>
        <v>500</v>
      </c>
      <c r="F30" s="32" t="n">
        <v>1500</v>
      </c>
      <c r="H30" s="28"/>
    </row>
    <row r="31" customFormat="false" ht="20.1" hidden="false" customHeight="true" outlineLevel="0" collapsed="false">
      <c r="B31" s="10" t="s">
        <v>425</v>
      </c>
      <c r="C31" s="11" t="s">
        <v>426</v>
      </c>
      <c r="D31" s="27" t="n">
        <f aca="false">D32</f>
        <v>2000000</v>
      </c>
      <c r="E31" s="36" t="n">
        <f aca="false">E32</f>
        <v>0</v>
      </c>
      <c r="F31" s="36" t="n">
        <f aca="false">F32</f>
        <v>0</v>
      </c>
    </row>
    <row r="32" customFormat="false" ht="20.1" hidden="false" customHeight="true" outlineLevel="0" collapsed="false">
      <c r="B32" s="4" t="s">
        <v>427</v>
      </c>
      <c r="C32" s="5" t="s">
        <v>428</v>
      </c>
      <c r="D32" s="32" t="n">
        <f aca="false">D33+D35</f>
        <v>2000000</v>
      </c>
      <c r="E32" s="34" t="n">
        <f aca="false">E33+E35</f>
        <v>0</v>
      </c>
      <c r="F32" s="34" t="n">
        <f aca="false">F33</f>
        <v>0</v>
      </c>
    </row>
    <row r="33" customFormat="false" ht="20.1" hidden="false" customHeight="true" outlineLevel="0" collapsed="false">
      <c r="B33" s="4" t="s">
        <v>429</v>
      </c>
      <c r="C33" s="5" t="s">
        <v>430</v>
      </c>
      <c r="D33" s="32" t="n">
        <f aca="false">D34</f>
        <v>1000000</v>
      </c>
      <c r="E33" s="34" t="n">
        <f aca="false">E34</f>
        <v>0</v>
      </c>
      <c r="F33" s="34" t="n">
        <f aca="false">F34</f>
        <v>0</v>
      </c>
    </row>
    <row r="34" customFormat="false" ht="20.1" hidden="false" customHeight="true" outlineLevel="0" collapsed="false">
      <c r="B34" s="4" t="s">
        <v>431</v>
      </c>
      <c r="C34" s="5" t="s">
        <v>416</v>
      </c>
      <c r="D34" s="32" t="n">
        <v>1000000</v>
      </c>
      <c r="E34" s="34" t="n">
        <v>0</v>
      </c>
      <c r="F34" s="34" t="n">
        <v>0</v>
      </c>
    </row>
    <row r="35" customFormat="false" ht="20.1" hidden="false" customHeight="true" outlineLevel="0" collapsed="false">
      <c r="B35" s="4" t="s">
        <v>432</v>
      </c>
      <c r="C35" s="5" t="s">
        <v>433</v>
      </c>
      <c r="D35" s="32" t="n">
        <f aca="false">D36</f>
        <v>1000000</v>
      </c>
      <c r="E35" s="34" t="n">
        <v>0</v>
      </c>
      <c r="F35" s="34" t="n">
        <v>0</v>
      </c>
    </row>
    <row r="36" customFormat="false" ht="20.1" hidden="false" customHeight="true" outlineLevel="0" collapsed="false">
      <c r="B36" s="4" t="s">
        <v>434</v>
      </c>
      <c r="C36" s="5" t="s">
        <v>435</v>
      </c>
      <c r="D36" s="32" t="n">
        <v>1000000</v>
      </c>
      <c r="E36" s="34" t="n">
        <v>0</v>
      </c>
      <c r="F36" s="34" t="n">
        <v>0</v>
      </c>
    </row>
    <row r="37" customFormat="false" ht="30" hidden="false" customHeight="true" outlineLevel="0" collapsed="false">
      <c r="B37" s="37" t="s">
        <v>436</v>
      </c>
      <c r="C37" s="37"/>
      <c r="D37" s="38" t="n">
        <f aca="false">D9</f>
        <v>5811365</v>
      </c>
      <c r="E37" s="38" t="n">
        <f aca="false">E9</f>
        <v>103155.28</v>
      </c>
      <c r="F37" s="38" t="n">
        <f aca="false">F9</f>
        <v>857742.78</v>
      </c>
    </row>
    <row r="38" customFormat="false" ht="30" hidden="false" customHeight="true" outlineLevel="0" collapsed="false">
      <c r="B38" s="39" t="s">
        <v>437</v>
      </c>
      <c r="C38" s="39"/>
      <c r="D38" s="38" t="n">
        <f aca="false">D31</f>
        <v>2000000</v>
      </c>
      <c r="E38" s="38" t="n">
        <f aca="false">E31</f>
        <v>0</v>
      </c>
      <c r="F38" s="38" t="n">
        <f aca="false">F31</f>
        <v>0</v>
      </c>
    </row>
    <row r="39" customFormat="false" ht="30" hidden="false" customHeight="true" outlineLevel="0" collapsed="false">
      <c r="B39" s="39" t="s">
        <v>438</v>
      </c>
      <c r="C39" s="39"/>
      <c r="D39" s="38" t="n">
        <f aca="false">D37+D38</f>
        <v>7811365</v>
      </c>
      <c r="E39" s="38" t="n">
        <f aca="false">E37+E38</f>
        <v>103155.28</v>
      </c>
      <c r="F39" s="38" t="n">
        <f aca="false">F37+F38</f>
        <v>857742.78</v>
      </c>
    </row>
    <row r="40" customFormat="false" ht="15" hidden="false" customHeight="false" outlineLevel="0" collapsed="false">
      <c r="B40" s="22"/>
      <c r="D40" s="14"/>
      <c r="E40" s="14"/>
      <c r="F40" s="40"/>
    </row>
    <row r="41" customFormat="false" ht="15" hidden="false" customHeight="false" outlineLevel="0" collapsed="false">
      <c r="B41" s="22"/>
      <c r="D41" s="14"/>
      <c r="E41" s="14"/>
      <c r="F41" s="40"/>
    </row>
    <row r="42" customFormat="false" ht="15" hidden="false" customHeight="false" outlineLevel="0" collapsed="false">
      <c r="B42" s="22"/>
      <c r="D42" s="14"/>
      <c r="E42" s="14"/>
      <c r="F42" s="14"/>
    </row>
    <row r="43" customFormat="false" ht="15" hidden="false" customHeight="false" outlineLevel="0" collapsed="false">
      <c r="B43" s="22"/>
      <c r="D43" s="14"/>
      <c r="E43" s="14"/>
      <c r="F43" s="14"/>
    </row>
    <row r="44" customFormat="false" ht="15" hidden="false" customHeight="false" outlineLevel="0" collapsed="false">
      <c r="B44" s="22"/>
      <c r="D44" s="14"/>
      <c r="E44" s="14"/>
      <c r="F44" s="14"/>
    </row>
    <row r="45" customFormat="false" ht="15" hidden="false" customHeight="false" outlineLevel="0" collapsed="false">
      <c r="B45" s="22"/>
      <c r="D45" s="14"/>
      <c r="E45" s="14"/>
      <c r="F45" s="14"/>
    </row>
    <row r="46" customFormat="false" ht="15" hidden="false" customHeight="false" outlineLevel="0" collapsed="false">
      <c r="B46" s="22"/>
      <c r="D46" s="14"/>
      <c r="E46" s="14"/>
      <c r="F46" s="14"/>
    </row>
    <row r="47" customFormat="false" ht="15" hidden="false" customHeight="false" outlineLevel="0" collapsed="false">
      <c r="B47" s="22"/>
      <c r="D47" s="14"/>
      <c r="E47" s="14"/>
      <c r="F47" s="14"/>
    </row>
    <row r="48" customFormat="false" ht="15" hidden="false" customHeight="false" outlineLevel="0" collapsed="false">
      <c r="B48" s="22"/>
      <c r="D48" s="14"/>
      <c r="E48" s="14"/>
      <c r="F48" s="14"/>
    </row>
    <row r="49" customFormat="false" ht="15" hidden="false" customHeight="false" outlineLevel="0" collapsed="false">
      <c r="B49" s="22"/>
      <c r="D49" s="14"/>
      <c r="E49" s="14"/>
      <c r="F49" s="14"/>
    </row>
    <row r="50" customFormat="false" ht="15" hidden="false" customHeight="false" outlineLevel="0" collapsed="false">
      <c r="B50" s="22"/>
      <c r="D50" s="14"/>
      <c r="E50" s="14"/>
      <c r="F50" s="14"/>
    </row>
    <row r="51" customFormat="false" ht="15" hidden="false" customHeight="false" outlineLevel="0" collapsed="false">
      <c r="B51" s="22"/>
      <c r="D51" s="14"/>
      <c r="E51" s="14"/>
      <c r="F51" s="14"/>
    </row>
    <row r="52" customFormat="false" ht="15" hidden="false" customHeight="false" outlineLevel="0" collapsed="false">
      <c r="B52" s="22"/>
      <c r="D52" s="14"/>
      <c r="E52" s="14"/>
      <c r="F52" s="14"/>
    </row>
    <row r="53" customFormat="false" ht="15" hidden="false" customHeight="false" outlineLevel="0" collapsed="false">
      <c r="B53" s="22"/>
      <c r="D53" s="14"/>
      <c r="E53" s="14"/>
      <c r="F53" s="14"/>
    </row>
    <row r="54" customFormat="false" ht="15" hidden="false" customHeight="false" outlineLevel="0" collapsed="false">
      <c r="B54" s="22"/>
      <c r="D54" s="14"/>
      <c r="E54" s="14"/>
      <c r="F54" s="14"/>
    </row>
    <row r="55" customFormat="false" ht="15" hidden="false" customHeight="false" outlineLevel="0" collapsed="false">
      <c r="B55" s="22"/>
      <c r="D55" s="14"/>
      <c r="E55" s="14"/>
      <c r="F55" s="14"/>
    </row>
    <row r="56" customFormat="false" ht="15" hidden="false" customHeight="false" outlineLevel="0" collapsed="false">
      <c r="B56" s="22"/>
      <c r="D56" s="14"/>
      <c r="E56" s="14"/>
      <c r="F56" s="14"/>
    </row>
    <row r="57" customFormat="false" ht="15" hidden="false" customHeight="false" outlineLevel="0" collapsed="false">
      <c r="B57" s="22"/>
      <c r="D57" s="14"/>
      <c r="E57" s="14"/>
      <c r="F57" s="14"/>
    </row>
    <row r="58" customFormat="false" ht="15" hidden="false" customHeight="false" outlineLevel="0" collapsed="false">
      <c r="B58" s="22"/>
      <c r="D58" s="14"/>
      <c r="E58" s="14"/>
      <c r="F58" s="14"/>
    </row>
    <row r="59" customFormat="false" ht="15" hidden="false" customHeight="false" outlineLevel="0" collapsed="false">
      <c r="B59" s="22"/>
    </row>
  </sheetData>
  <mergeCells count="9">
    <mergeCell ref="B1:F1"/>
    <mergeCell ref="B2:F2"/>
    <mergeCell ref="B3:F3"/>
    <mergeCell ref="B4:F4"/>
    <mergeCell ref="B5:F5"/>
    <mergeCell ref="B6:F6"/>
    <mergeCell ref="B37:C37"/>
    <mergeCell ref="B38:C38"/>
    <mergeCell ref="B39:C39"/>
  </mergeCells>
  <printOptions headings="false" gridLines="false" gridLinesSet="true" horizontalCentered="false" verticalCentered="false"/>
  <pageMargins left="0.315277777777778" right="0.118055555555556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LibreOffice/6.2.0.3$Windows_X86_64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2018-08-19T00:21:43Z</dcterms:created>
  <dc:creator>Usuário</dc:creator>
  <dc:description/>
  <dc:language>pt-BR</dc:language>
  <cp:lastModifiedBy>Usuário</cp:lastModifiedBy>
  <cp:lastPrinted>2019-06-05T02:10:37Z</cp:lastPrinted>
  <dcterms:modified xsi:type="dcterms:W3CDTF">2019-07-25T02:02:16Z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