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2000" windowHeight="5505"/>
  </bookViews>
  <sheets>
    <sheet name="DESPESA" sheetId="1" r:id="rId1"/>
    <sheet name="RECEITA" sheetId="2" r:id="rId2"/>
  </sheets>
  <calcPr calcId="144525"/>
</workbook>
</file>

<file path=xl/calcChain.xml><?xml version="1.0" encoding="utf-8"?>
<calcChain xmlns="http://schemas.openxmlformats.org/spreadsheetml/2006/main">
  <c r="E23" i="2" l="1"/>
  <c r="E22" i="2"/>
  <c r="E20" i="2"/>
  <c r="E17" i="2"/>
  <c r="E13" i="2"/>
  <c r="F35" i="2"/>
  <c r="F33" i="2"/>
  <c r="F32" i="2"/>
  <c r="F31" i="2" s="1"/>
  <c r="F38" i="2" s="1"/>
  <c r="F29" i="2"/>
  <c r="F27" i="2"/>
  <c r="F24" i="2" s="1"/>
  <c r="F25" i="2"/>
  <c r="F21" i="2"/>
  <c r="F18" i="2"/>
  <c r="F16" i="2"/>
  <c r="F15" i="2" s="1"/>
  <c r="F12" i="2"/>
  <c r="F11" i="2" s="1"/>
  <c r="F10" i="2" s="1"/>
  <c r="F9" i="2" l="1"/>
  <c r="F37" i="2" s="1"/>
  <c r="F39" i="2" s="1"/>
  <c r="F129" i="1"/>
  <c r="G190" i="1"/>
  <c r="F190" i="1"/>
  <c r="F59" i="1"/>
  <c r="E177" i="1"/>
  <c r="E58" i="1" s="1"/>
  <c r="G44" i="1"/>
  <c r="F44" i="1"/>
  <c r="E23" i="1"/>
  <c r="E11" i="1" s="1"/>
  <c r="E35" i="2" l="1"/>
  <c r="F209" i="1" l="1"/>
  <c r="F46" i="1" l="1"/>
  <c r="E33" i="2" l="1"/>
  <c r="E32" i="2"/>
  <c r="E27" i="2"/>
  <c r="D10" i="2"/>
  <c r="D32" i="2"/>
  <c r="D35" i="2"/>
  <c r="D33" i="2"/>
  <c r="E29" i="2"/>
  <c r="E25" i="2"/>
  <c r="E12" i="2"/>
  <c r="D29" i="2"/>
  <c r="D27" i="2"/>
  <c r="D25" i="2"/>
  <c r="E16" i="2"/>
  <c r="D16" i="2"/>
  <c r="D12" i="2"/>
  <c r="E24" i="2" l="1"/>
  <c r="D24" i="2"/>
  <c r="E31" i="2"/>
  <c r="E38" i="2" s="1"/>
  <c r="D31" i="2"/>
  <c r="D38" i="2" s="1"/>
  <c r="E21" i="2"/>
  <c r="D21" i="2"/>
  <c r="E18" i="2"/>
  <c r="D18" i="2"/>
  <c r="D9" i="2" s="1"/>
  <c r="E15" i="2"/>
  <c r="D15" i="2"/>
  <c r="E11" i="2"/>
  <c r="D11" i="2"/>
  <c r="E10" i="2" l="1"/>
  <c r="D37" i="2"/>
  <c r="D39" i="2" s="1"/>
  <c r="E9" i="2" l="1"/>
  <c r="E37" i="2" s="1"/>
  <c r="E39" i="2" s="1"/>
  <c r="D61" i="1"/>
  <c r="D63" i="1"/>
  <c r="D66" i="1"/>
  <c r="D68" i="1"/>
  <c r="D106" i="1"/>
  <c r="D129" i="1"/>
  <c r="D193" i="1"/>
  <c r="D197" i="1"/>
  <c r="D209" i="1"/>
  <c r="D177" i="1"/>
  <c r="D185" i="1"/>
  <c r="D170" i="1"/>
  <c r="D112" i="1"/>
  <c r="D202" i="1"/>
  <c r="D124" i="1"/>
  <c r="D23" i="1"/>
  <c r="D11" i="1" s="1"/>
  <c r="G170" i="1"/>
  <c r="F170" i="1"/>
  <c r="D58" i="1" l="1"/>
  <c r="D52" i="1"/>
  <c r="E52" i="1"/>
  <c r="D205" i="1" l="1"/>
  <c r="E199" i="1" l="1"/>
  <c r="D199" i="1"/>
  <c r="E57" i="1" l="1"/>
  <c r="D57" i="1"/>
  <c r="E204" i="1" l="1"/>
  <c r="G197" i="1"/>
  <c r="F197" i="1"/>
  <c r="G202" i="1"/>
  <c r="F202" i="1"/>
  <c r="F177" i="1"/>
  <c r="D204" i="1" l="1"/>
  <c r="G177" i="1"/>
  <c r="G209" i="1"/>
  <c r="D206" i="1"/>
  <c r="E205" i="1"/>
  <c r="E206" i="1"/>
  <c r="G66" i="1" l="1"/>
  <c r="F66" i="1"/>
  <c r="G63" i="1"/>
  <c r="F63" i="1"/>
  <c r="D10" i="1"/>
  <c r="G207" i="1"/>
  <c r="F207" i="1"/>
  <c r="G200" i="1"/>
  <c r="F200" i="1"/>
  <c r="F199" i="1" s="1"/>
  <c r="G193" i="1"/>
  <c r="F193" i="1"/>
  <c r="G187" i="1"/>
  <c r="F187" i="1"/>
  <c r="G174" i="1"/>
  <c r="F174" i="1"/>
  <c r="G204" i="1" l="1"/>
  <c r="G199" i="1"/>
  <c r="G205" i="1"/>
  <c r="G206" i="1"/>
  <c r="F206" i="1"/>
  <c r="F205" i="1"/>
  <c r="F204" i="1"/>
  <c r="E10" i="1"/>
  <c r="F68" i="1"/>
  <c r="G68" i="1"/>
  <c r="F185" i="1"/>
  <c r="G185" i="1"/>
  <c r="D9" i="1"/>
  <c r="D225" i="1" s="1"/>
  <c r="G129" i="1"/>
  <c r="G124" i="1"/>
  <c r="F124" i="1"/>
  <c r="G112" i="1"/>
  <c r="F112" i="1"/>
  <c r="G106" i="1"/>
  <c r="F106" i="1"/>
  <c r="G61" i="1"/>
  <c r="F61" i="1"/>
  <c r="G59" i="1"/>
  <c r="G53" i="1"/>
  <c r="G52" i="1" s="1"/>
  <c r="F53" i="1"/>
  <c r="F52" i="1" s="1"/>
  <c r="G50" i="1"/>
  <c r="F50" i="1"/>
  <c r="G48" i="1"/>
  <c r="F48" i="1"/>
  <c r="G46" i="1"/>
  <c r="G41" i="1"/>
  <c r="F41" i="1"/>
  <c r="G23" i="1"/>
  <c r="F23" i="1"/>
  <c r="G21" i="1"/>
  <c r="F21" i="1"/>
  <c r="G12" i="1"/>
  <c r="F12" i="1"/>
  <c r="G11" i="1" l="1"/>
  <c r="G10" i="1" s="1"/>
  <c r="G58" i="1"/>
  <c r="G57" i="1" s="1"/>
  <c r="F58" i="1"/>
  <c r="F57" i="1" s="1"/>
  <c r="F11" i="1"/>
  <c r="F10" i="1" s="1"/>
  <c r="E9" i="1"/>
  <c r="E225" i="1" s="1"/>
  <c r="F9" i="1" l="1"/>
  <c r="F225" i="1" s="1"/>
  <c r="G9" i="1"/>
  <c r="G225" i="1" s="1"/>
</calcChain>
</file>

<file path=xl/sharedStrings.xml><?xml version="1.0" encoding="utf-8"?>
<sst xmlns="http://schemas.openxmlformats.org/spreadsheetml/2006/main" count="511" uniqueCount="485">
  <si>
    <t>GESTÃO DO DINHEIRO PÚBLICO</t>
  </si>
  <si>
    <t>CÓDIGO</t>
  </si>
  <si>
    <t>DESCRIÇÃO</t>
  </si>
  <si>
    <t>3000.0000</t>
  </si>
  <si>
    <t>DESPESAS CORRENTES</t>
  </si>
  <si>
    <t>ORÇAMENTO INICIAL</t>
  </si>
  <si>
    <t>ORÇAMENTO AUTORIZADO</t>
  </si>
  <si>
    <t>EMPENHADO NO MÊS</t>
  </si>
  <si>
    <t>EMPENHADO ATÉ O MÊS</t>
  </si>
  <si>
    <t>3100.0000</t>
  </si>
  <si>
    <t xml:space="preserve">     PESSOAL E ENCARGOS SOCIAIS</t>
  </si>
  <si>
    <t>3190.0000</t>
  </si>
  <si>
    <t xml:space="preserve">          APLICAÇÕES DIRETAS</t>
  </si>
  <si>
    <t>3190.0500</t>
  </si>
  <si>
    <t xml:space="preserve">                Outros Benefícios Previdenciários do Servidor ou do Militar</t>
  </si>
  <si>
    <t>3190.0400</t>
  </si>
  <si>
    <t>3190.0421</t>
  </si>
  <si>
    <t xml:space="preserve">               Contrataçao Por Tempo Determinado</t>
  </si>
  <si>
    <t xml:space="preserve">                    Salário Lei 8.745/93 - Contrato Temporário</t>
  </si>
  <si>
    <t>3190.0422</t>
  </si>
  <si>
    <t xml:space="preserve">                    Adicional Noturno - Contrato Temporário</t>
  </si>
  <si>
    <t>3190.0427</t>
  </si>
  <si>
    <t xml:space="preserve">                    Férias Vencidas ou Proporcionais - Contrato Temporário</t>
  </si>
  <si>
    <t>3190.0429</t>
  </si>
  <si>
    <t xml:space="preserve">                    Décimo Terceiro Salário - Contrato Temporário</t>
  </si>
  <si>
    <t>3190.0428</t>
  </si>
  <si>
    <t xml:space="preserve">                    Férias Abono Constitucional - Contrato Temporário</t>
  </si>
  <si>
    <t>3190.0494</t>
  </si>
  <si>
    <t xml:space="preserve">                    Provisão Décimo Terceiro Salário - Contrato Temporário</t>
  </si>
  <si>
    <t>3190.0499</t>
  </si>
  <si>
    <t xml:space="preserve">                    Outras Despesas com a Contratação de Pessoal Temporário</t>
  </si>
  <si>
    <t>3190.0503</t>
  </si>
  <si>
    <t xml:space="preserve">                    Salário Família - AtivoCivil - RPPS</t>
  </si>
  <si>
    <t>3190.1100</t>
  </si>
  <si>
    <t xml:space="preserve">               Vencimentos e Vantagen Fixas - Pessoal Civil</t>
  </si>
  <si>
    <t>3190.1121</t>
  </si>
  <si>
    <t xml:space="preserve">                    Vencimentos e Salários - RPPS</t>
  </si>
  <si>
    <t>3190.1122</t>
  </si>
  <si>
    <t xml:space="preserve">                    Adicional Noturno - RPPS</t>
  </si>
  <si>
    <t>3190.1123</t>
  </si>
  <si>
    <t xml:space="preserve">                    Abono de Permanência - RPPS</t>
  </si>
  <si>
    <t xml:space="preserve">                    Adicional de Periculosidade - RPPS</t>
  </si>
  <si>
    <t>3190.1124</t>
  </si>
  <si>
    <t>3190.1125</t>
  </si>
  <si>
    <t xml:space="preserve">                    Adicional de Insalubridade - RPPS</t>
  </si>
  <si>
    <t xml:space="preserve">                    Gratificação por Exercício de Funções - RPPS</t>
  </si>
  <si>
    <t>3190.1129</t>
  </si>
  <si>
    <t>3190.1130</t>
  </si>
  <si>
    <t xml:space="preserve">                    Gratificação de Tempo de Serviço - RPPS</t>
  </si>
  <si>
    <t>3190.1134</t>
  </si>
  <si>
    <t xml:space="preserve">                    Férias - Abono Constitucional - RPPS</t>
  </si>
  <si>
    <t>3190.1135</t>
  </si>
  <si>
    <t xml:space="preserve">                    Representação Mensal</t>
  </si>
  <si>
    <t>3190.1138</t>
  </si>
  <si>
    <t xml:space="preserve">                    Outros Vencimentos e Vantagens Fixas - Pessoal Civil - RPPS</t>
  </si>
  <si>
    <t>3190.1139</t>
  </si>
  <si>
    <t xml:space="preserve">                    Provisão Décimo Terceiro Salário - RPPS</t>
  </si>
  <si>
    <t>3190.1165</t>
  </si>
  <si>
    <t>3190.1166</t>
  </si>
  <si>
    <t xml:space="preserve">                    Representação Mensal - RGPS</t>
  </si>
  <si>
    <t>3190.1167</t>
  </si>
  <si>
    <t xml:space="preserve">                    Gratificação por Exercício de Cargo em Comissão - RGPS</t>
  </si>
  <si>
    <t>3190.1169</t>
  </si>
  <si>
    <t xml:space="preserve">                    Provisão Décimo Terceiro Salário - RGPS</t>
  </si>
  <si>
    <t>UNIVERSIDADE ESTADUAL DO NORTE DO PARANÁ - UENP</t>
  </si>
  <si>
    <t>3190.1300</t>
  </si>
  <si>
    <t xml:space="preserve">               Obrigações Patronais</t>
  </si>
  <si>
    <t>3190.1301</t>
  </si>
  <si>
    <t xml:space="preserve">                    Contribuições de Previdência Social - INSS</t>
  </si>
  <si>
    <t>3190.1302</t>
  </si>
  <si>
    <t xml:space="preserve">                    Fundo de Garantia por Tempo de Serviço - FGTS</t>
  </si>
  <si>
    <t>3190.9600</t>
  </si>
  <si>
    <t>3190.9601</t>
  </si>
  <si>
    <t xml:space="preserve">               Ressarcimento de Despesas de Pessoal Requisitado</t>
  </si>
  <si>
    <t xml:space="preserve">                    Ressarcimento de Despesas de Pessoal Requisitado</t>
  </si>
  <si>
    <t>3191.1300</t>
  </si>
  <si>
    <t xml:space="preserve">          APLICAÇÕES DIRETAS - Oper. Entre Órgãos, Fundos e Ent.  Int.</t>
  </si>
  <si>
    <t>3191.0000</t>
  </si>
  <si>
    <t>3191.1309</t>
  </si>
  <si>
    <t xml:space="preserve">                    Contribuição ao Fundo de Previdência</t>
  </si>
  <si>
    <t>3191.1310</t>
  </si>
  <si>
    <t xml:space="preserve">                    Contribuição ao Fundo Financeiro</t>
  </si>
  <si>
    <t>3191.1313</t>
  </si>
  <si>
    <t xml:space="preserve">                    Contribuição Patronal Adicional - 50% ao FP</t>
  </si>
  <si>
    <t>3300.0000</t>
  </si>
  <si>
    <t>3190.9200</t>
  </si>
  <si>
    <t xml:space="preserve">               Despesas de Exercícios Anteriores</t>
  </si>
  <si>
    <t>3190.9203</t>
  </si>
  <si>
    <t xml:space="preserve">                    Outras Despesas de Pessoal e Encargos</t>
  </si>
  <si>
    <t>3190.9400</t>
  </si>
  <si>
    <t xml:space="preserve">               Indenizações e Restituições Trabalhistas</t>
  </si>
  <si>
    <t>3190.9406</t>
  </si>
  <si>
    <t xml:space="preserve">                    Férias Proporcionais</t>
  </si>
  <si>
    <t xml:space="preserve">     OUTRAS DESPESAS CORRENTES</t>
  </si>
  <si>
    <t>3390.0000</t>
  </si>
  <si>
    <t>3390.0800</t>
  </si>
  <si>
    <t xml:space="preserve">               Outros Benefícios Assistenciais do Servidor e do Militar</t>
  </si>
  <si>
    <t>3390.0802</t>
  </si>
  <si>
    <t xml:space="preserve">                    Auxíliio Funeral Ativo e Inativo Civil - RPPS</t>
  </si>
  <si>
    <t>3390.1400</t>
  </si>
  <si>
    <t xml:space="preserve">               Diárias</t>
  </si>
  <si>
    <t>3390.1401</t>
  </si>
  <si>
    <t xml:space="preserve">                    Diárias - Pessoal Civil</t>
  </si>
  <si>
    <t>3390.3000</t>
  </si>
  <si>
    <t xml:space="preserve">               Material de Consumo</t>
  </si>
  <si>
    <t>3390.3001</t>
  </si>
  <si>
    <t xml:space="preserve">                    Combustíveis e Lubrificantes Automotivos</t>
  </si>
  <si>
    <t>3390.3004</t>
  </si>
  <si>
    <t xml:space="preserve">                    Gás Engarrafado</t>
  </si>
  <si>
    <t>3390.3007</t>
  </si>
  <si>
    <t xml:space="preserve">                    Gêneros de Alimentação</t>
  </si>
  <si>
    <t xml:space="preserve">                    Material Químico</t>
  </si>
  <si>
    <t>3390.3016</t>
  </si>
  <si>
    <t>3390.3011</t>
  </si>
  <si>
    <t xml:space="preserve">                    Material de Expediente</t>
  </si>
  <si>
    <t>3390.3017</t>
  </si>
  <si>
    <t xml:space="preserve">                    Material de Processamento de Dados</t>
  </si>
  <si>
    <t>3390.3022</t>
  </si>
  <si>
    <t xml:space="preserve">                    Material de Limpeza e Produção de Higienização</t>
  </si>
  <si>
    <t>3390.3024</t>
  </si>
  <si>
    <t xml:space="preserve">                    Material para Manutenção de Bens Imóveis</t>
  </si>
  <si>
    <t>3390.3025</t>
  </si>
  <si>
    <t xml:space="preserve">                    Material para Manutenção de Bens Móveis</t>
  </si>
  <si>
    <t>3390.3026</t>
  </si>
  <si>
    <t xml:space="preserve">                    Material Elétrico e Eletrônico</t>
  </si>
  <si>
    <t>3390.3035</t>
  </si>
  <si>
    <t xml:space="preserve">                    Material Laboratorial</t>
  </si>
  <si>
    <t>3390.3036</t>
  </si>
  <si>
    <t xml:space="preserve">                    Material Hospitalar</t>
  </si>
  <si>
    <t>3390.3039</t>
  </si>
  <si>
    <t xml:space="preserve">                    Material para Manutenção de Veículos</t>
  </si>
  <si>
    <t>3390.3041</t>
  </si>
  <si>
    <t xml:space="preserve">                    Material para Utilização em Gráfica</t>
  </si>
  <si>
    <t>3390.3300</t>
  </si>
  <si>
    <t xml:space="preserve">               Passagens e Despesas com Locomoção</t>
  </si>
  <si>
    <t>3390.3301</t>
  </si>
  <si>
    <t xml:space="preserve">                    Passagens Terrestres</t>
  </si>
  <si>
    <t>3390.3302</t>
  </si>
  <si>
    <t xml:space="preserve">                    Passagens Aéreas</t>
  </si>
  <si>
    <t xml:space="preserve">                    Táxi</t>
  </si>
  <si>
    <t>3390.3309</t>
  </si>
  <si>
    <t>3390.3600</t>
  </si>
  <si>
    <t xml:space="preserve">               Outros Serviços de Terceiros - Pessoa Física</t>
  </si>
  <si>
    <t>3390.3606</t>
  </si>
  <si>
    <t xml:space="preserve">                    Serviços Técnicos Profissionais</t>
  </si>
  <si>
    <t>3390.3607</t>
  </si>
  <si>
    <t xml:space="preserve">                    Estagiários</t>
  </si>
  <si>
    <t>3390.3615</t>
  </si>
  <si>
    <t xml:space="preserve">                    Locação de Imóveis</t>
  </si>
  <si>
    <t>3390.3622</t>
  </si>
  <si>
    <t xml:space="preserve">                    Manutenção e Conservação de Bens Imóveis</t>
  </si>
  <si>
    <t>3390.3635</t>
  </si>
  <si>
    <t xml:space="preserve">                    Serviço de Apoio Administrativo, Técnico e Operacional</t>
  </si>
  <si>
    <t>3390.3639</t>
  </si>
  <si>
    <t xml:space="preserve">                    Fretes e Transportes de Encomendas</t>
  </si>
  <si>
    <t>3390.3700</t>
  </si>
  <si>
    <t xml:space="preserve">               Locação de Mão-de-Obra</t>
  </si>
  <si>
    <t>3390.3701</t>
  </si>
  <si>
    <t xml:space="preserve">                    Limpeza e Conservação</t>
  </si>
  <si>
    <t>3390.3702</t>
  </si>
  <si>
    <t xml:space="preserve">                    Guarda e Vigilancia</t>
  </si>
  <si>
    <t>3390.3707</t>
  </si>
  <si>
    <t xml:space="preserve">                    Serviços e Pintor, Eletricista, Encanador e Pedreiro</t>
  </si>
  <si>
    <t>3390.3708</t>
  </si>
  <si>
    <t xml:space="preserve">                    Operadores de Máquinas e Motoristas</t>
  </si>
  <si>
    <t>3390.3900</t>
  </si>
  <si>
    <t xml:space="preserve">               Outros Serviços de Terceiros - Pessoa Jurídica</t>
  </si>
  <si>
    <t>3390.3905</t>
  </si>
  <si>
    <t>3390.3910</t>
  </si>
  <si>
    <t>3390.3911</t>
  </si>
  <si>
    <t xml:space="preserve">                    Locação de Softwares</t>
  </si>
  <si>
    <t>3390.3912</t>
  </si>
  <si>
    <t xml:space="preserve">                    Locação de Máquinas e Equipamentos</t>
  </si>
  <si>
    <t>3390.3916</t>
  </si>
  <si>
    <t>3390.3917</t>
  </si>
  <si>
    <t xml:space="preserve">                    Manutenção e Conservação de Máquinas e Equipamentos</t>
  </si>
  <si>
    <t>3390.3919</t>
  </si>
  <si>
    <t xml:space="preserve">                    Manutenção e Conservação de Veículos</t>
  </si>
  <si>
    <t>3390.3920</t>
  </si>
  <si>
    <t xml:space="preserve">                    Manutenção e Conservação de Bens Móveis de Outras Nat.</t>
  </si>
  <si>
    <t>3390.3923</t>
  </si>
  <si>
    <t xml:space="preserve">                    Festividades e Homenagens</t>
  </si>
  <si>
    <t>3390.3941</t>
  </si>
  <si>
    <t xml:space="preserve">                    Fornecimento de Alimentação</t>
  </si>
  <si>
    <t>3390.3943</t>
  </si>
  <si>
    <t xml:space="preserve">                    Serviços de Energia Elétrica</t>
  </si>
  <si>
    <t>3390.3944</t>
  </si>
  <si>
    <t xml:space="preserve">                    Serviços de Água e Esgoto</t>
  </si>
  <si>
    <t>3390.3947</t>
  </si>
  <si>
    <t xml:space="preserve">                    Serviços de Comunicação em Geral</t>
  </si>
  <si>
    <t xml:space="preserve">                    Serviços de Processamento de Dados</t>
  </si>
  <si>
    <t>3390.3958</t>
  </si>
  <si>
    <t xml:space="preserve">                    Serviços de Telecomunicações</t>
  </si>
  <si>
    <t>3390.3963</t>
  </si>
  <si>
    <t xml:space="preserve">                    Serviços Gráficos</t>
  </si>
  <si>
    <t>3390.3965</t>
  </si>
  <si>
    <t xml:space="preserve">                    Serviços de Apoio ao Ensino</t>
  </si>
  <si>
    <t>3390.3966</t>
  </si>
  <si>
    <t xml:space="preserve">                    Serviços Judiciários</t>
  </si>
  <si>
    <t>3390.3969</t>
  </si>
  <si>
    <t xml:space="preserve">                    Seguros em Geral</t>
  </si>
  <si>
    <t>3390.3970</t>
  </si>
  <si>
    <t xml:space="preserve">                    Confecção de Uniformes, Bandeiras e Flâmulas</t>
  </si>
  <si>
    <t>3390.3972</t>
  </si>
  <si>
    <t>3390.3974</t>
  </si>
  <si>
    <t xml:space="preserve">                    Vale-Transporte</t>
  </si>
  <si>
    <t>3390.3981</t>
  </si>
  <si>
    <t>3390.3980</t>
  </si>
  <si>
    <t xml:space="preserve">                    Hospedagens</t>
  </si>
  <si>
    <t xml:space="preserve">                    Serviços Bancários</t>
  </si>
  <si>
    <t>3390.3914</t>
  </si>
  <si>
    <t xml:space="preserve">                    Locação de Bens Móveis e Outras Naturezas e Intangiveis</t>
  </si>
  <si>
    <t>3390.4600</t>
  </si>
  <si>
    <t>3390.4701</t>
  </si>
  <si>
    <t>3390.4700</t>
  </si>
  <si>
    <t>3390.4800</t>
  </si>
  <si>
    <t xml:space="preserve">               Outros Auxílios Financeiros a Pessoas Físicas</t>
  </si>
  <si>
    <t>3390.4801</t>
  </si>
  <si>
    <t xml:space="preserve">                    Outros Auxílios Financeiros a Pessoas Físicas</t>
  </si>
  <si>
    <t>3390.1800</t>
  </si>
  <si>
    <t xml:space="preserve">               Auxílio Financeiro a Estudantes</t>
  </si>
  <si>
    <t>3390.1803</t>
  </si>
  <si>
    <t xml:space="preserve">                    Bolsa Auxílio</t>
  </si>
  <si>
    <t>3390.3048</t>
  </si>
  <si>
    <t xml:space="preserve">                    Bens Móveis Não Ativáveis</t>
  </si>
  <si>
    <t>3390.3023</t>
  </si>
  <si>
    <t xml:space="preserve">                    Uniformes, Tecidos e Aviamentos</t>
  </si>
  <si>
    <t>3390.3021</t>
  </si>
  <si>
    <t xml:space="preserve">                    Material de Copa e Cozinha</t>
  </si>
  <si>
    <t>3390.4602</t>
  </si>
  <si>
    <t>3390.4603</t>
  </si>
  <si>
    <t xml:space="preserve">               Auxílio Alimentação</t>
  </si>
  <si>
    <t xml:space="preserve">                    Auxílio Alimentação - RPPS</t>
  </si>
  <si>
    <t xml:space="preserve">                    Auxílio Alimentação - RGPS</t>
  </si>
  <si>
    <t>3390.4900</t>
  </si>
  <si>
    <t xml:space="preserve">               Auxílio Transporte</t>
  </si>
  <si>
    <t xml:space="preserve">                    Auxílio Transporte - RPPS</t>
  </si>
  <si>
    <t>3390.4904</t>
  </si>
  <si>
    <t>3390.4905</t>
  </si>
  <si>
    <t xml:space="preserve">                    Auxílio Transporte - RGPS</t>
  </si>
  <si>
    <t>3390.9200</t>
  </si>
  <si>
    <t>3390.9208</t>
  </si>
  <si>
    <t xml:space="preserve">                    Material de Consumo para Uso Imediato</t>
  </si>
  <si>
    <t>3390.9213</t>
  </si>
  <si>
    <t xml:space="preserve">                    Outros Serviços de Terceiros - Pessoa Jurídica</t>
  </si>
  <si>
    <t>3390.9299</t>
  </si>
  <si>
    <t xml:space="preserve">                    Outras Despesas de Exercícios Anteriores</t>
  </si>
  <si>
    <t>3391.0000</t>
  </si>
  <si>
    <t>3391.3900</t>
  </si>
  <si>
    <t>3391.3990</t>
  </si>
  <si>
    <t>4490.5100</t>
  </si>
  <si>
    <t xml:space="preserve">               Obras e Instalações</t>
  </si>
  <si>
    <t>4490.5101</t>
  </si>
  <si>
    <t xml:space="preserve">                    Construção de Edifícios Públicos</t>
  </si>
  <si>
    <t>3390.1801</t>
  </si>
  <si>
    <t xml:space="preserve">                    Auxílio Financeiro a Estudantes</t>
  </si>
  <si>
    <t>3390.2000</t>
  </si>
  <si>
    <t xml:space="preserve">               Auxílio Financeiro a Pesquisadores</t>
  </si>
  <si>
    <t>3390.2001</t>
  </si>
  <si>
    <t xml:space="preserve">                    Auxílio Financeiro a Pesquisadores</t>
  </si>
  <si>
    <t>3390.3003</t>
  </si>
  <si>
    <t xml:space="preserve">                    Combustíveis e Lubrificantes para Outras Finalidades</t>
  </si>
  <si>
    <t>3390.3006</t>
  </si>
  <si>
    <t xml:space="preserve">                    Alimentos para Animais</t>
  </si>
  <si>
    <t xml:space="preserve">                    Material de Coudelaria ou de Uso Zootécnico</t>
  </si>
  <si>
    <t>3390.3015</t>
  </si>
  <si>
    <t xml:space="preserve">                    Material para Festividades e Homenagens</t>
  </si>
  <si>
    <t>3390.3018</t>
  </si>
  <si>
    <t xml:space="preserve">                    Materiais e Medicamentos Veterinários</t>
  </si>
  <si>
    <t>3390.3019</t>
  </si>
  <si>
    <t xml:space="preserve">                    Material de Acondicionamento e Embalagem</t>
  </si>
  <si>
    <t>3390.3028</t>
  </si>
  <si>
    <t xml:space="preserve">                    Material de Proteção e Segurança</t>
  </si>
  <si>
    <t>3390.3031</t>
  </si>
  <si>
    <t xml:space="preserve">                    Sementes, Mudas de Plantas e Insumos</t>
  </si>
  <si>
    <t>3390.3040</t>
  </si>
  <si>
    <t xml:space="preserve">                    Material Biológico</t>
  </si>
  <si>
    <t>3390.3042</t>
  </si>
  <si>
    <t xml:space="preserve">                    Ferramentas</t>
  </si>
  <si>
    <t>3390.3044</t>
  </si>
  <si>
    <t xml:space="preserve">                    Material de Sinalização Visual e Afins</t>
  </si>
  <si>
    <t>3390.3046</t>
  </si>
  <si>
    <t xml:space="preserve">                    Material Bibliográfico não Imobilizável</t>
  </si>
  <si>
    <t>3390.3050</t>
  </si>
  <si>
    <t xml:space="preserve">                    Bandeira, Flâmulas e Insígnias</t>
  </si>
  <si>
    <t>3390.3099</t>
  </si>
  <si>
    <t xml:space="preserve">                    Outros Materiais de Consumo</t>
  </si>
  <si>
    <t xml:space="preserve">                    Pedágios</t>
  </si>
  <si>
    <t>3390.3901</t>
  </si>
  <si>
    <t xml:space="preserve">                    Assinatura de Periódicos e Anuidades</t>
  </si>
  <si>
    <t>3390.3908</t>
  </si>
  <si>
    <t xml:space="preserve">                    Manutenção de Software</t>
  </si>
  <si>
    <t>3390.3922</t>
  </si>
  <si>
    <t xml:space="preserve">                    Exposições, Congressos e Conferencias</t>
  </si>
  <si>
    <t>3390.3950</t>
  </si>
  <si>
    <t xml:space="preserve">                    Serviços Médico-Hospital, Odontológico e Laboratoriais</t>
  </si>
  <si>
    <t>3390.3951</t>
  </si>
  <si>
    <t xml:space="preserve">                    Serviços de Análises e Pesquisas Científicas</t>
  </si>
  <si>
    <t>3390.3959</t>
  </si>
  <si>
    <t xml:space="preserve">                    Serviços de Áudio, Vídeo e Foto</t>
  </si>
  <si>
    <t>3390.3978</t>
  </si>
  <si>
    <t>3390.3979</t>
  </si>
  <si>
    <t xml:space="preserve">                    Serviços de Apoio Administrativo, Técnico e Operacional</t>
  </si>
  <si>
    <t xml:space="preserve">               Obrigações Tributárias e Contributivas</t>
  </si>
  <si>
    <t xml:space="preserve">                    PIS/PASEP</t>
  </si>
  <si>
    <t>3390.4705</t>
  </si>
  <si>
    <t xml:space="preserve">                    Licenciamento de Veículos</t>
  </si>
  <si>
    <t>3390.4708</t>
  </si>
  <si>
    <t xml:space="preserve">                    PIS/PASEP - Parcelamento</t>
  </si>
  <si>
    <t>3390.4724</t>
  </si>
  <si>
    <t xml:space="preserve">                    Obrigações Patronais sobre Serviços de Pessoas Físicas</t>
  </si>
  <si>
    <t>3391.4700</t>
  </si>
  <si>
    <t>3391.4701</t>
  </si>
  <si>
    <t>4000.0000</t>
  </si>
  <si>
    <t>DESPESAS DE CAPITAL</t>
  </si>
  <si>
    <t>4400.0000</t>
  </si>
  <si>
    <t xml:space="preserve">     INVESTIMENTOS</t>
  </si>
  <si>
    <t>4490.0000</t>
  </si>
  <si>
    <t>4490.5200</t>
  </si>
  <si>
    <t xml:space="preserve">               Equipamentos e Material Permanente</t>
  </si>
  <si>
    <t>4490.5212</t>
  </si>
  <si>
    <t xml:space="preserve">                    Aparelhos e Utensílios Domésticos</t>
  </si>
  <si>
    <t>4490.5234</t>
  </si>
  <si>
    <t xml:space="preserve">                    Máquinas, Utensílios e Equipamentos Diversos</t>
  </si>
  <si>
    <t xml:space="preserve">                    Equipamentos de Processamento de Dados</t>
  </si>
  <si>
    <t>4490.5235</t>
  </si>
  <si>
    <t>4490.5240</t>
  </si>
  <si>
    <t xml:space="preserve">                    Máquinas e Equipamentos Agrícolas e Rodoviários</t>
  </si>
  <si>
    <t xml:space="preserve">                    Mobiliário em Geral</t>
  </si>
  <si>
    <t>4490.5242</t>
  </si>
  <si>
    <t>4490.5246</t>
  </si>
  <si>
    <t xml:space="preserve">                    Semoventes e Equipamentos de Montaria</t>
  </si>
  <si>
    <t>4490.5251</t>
  </si>
  <si>
    <t>3390.9300</t>
  </si>
  <si>
    <t xml:space="preserve">               Indenizações e Restituições</t>
  </si>
  <si>
    <t>3390.9309</t>
  </si>
  <si>
    <t xml:space="preserve">                    Restituições de Convênios ou Saldos de Convênios</t>
  </si>
  <si>
    <t>4490.5208</t>
  </si>
  <si>
    <t>3390.3029</t>
  </si>
  <si>
    <t xml:space="preserve">                    Material para Áudio, Vídeo e Foto</t>
  </si>
  <si>
    <t>4490.5202</t>
  </si>
  <si>
    <t xml:space="preserve">                    Aeronaves</t>
  </si>
  <si>
    <t>4490.5233</t>
  </si>
  <si>
    <t xml:space="preserve">                    Equipamentos para Áudio, Vídeo e Foto</t>
  </si>
  <si>
    <t>3390.4704</t>
  </si>
  <si>
    <t xml:space="preserve">                    IPTU</t>
  </si>
  <si>
    <t xml:space="preserve">                    Serviços de Publicidade Legal</t>
  </si>
  <si>
    <t>TOTAIS</t>
  </si>
  <si>
    <t>3390.4000</t>
  </si>
  <si>
    <t xml:space="preserve">               Serviços de Tecnologia da Informação e Comunicação </t>
  </si>
  <si>
    <t>3390.4002</t>
  </si>
  <si>
    <t>3390.4004</t>
  </si>
  <si>
    <t>3390.4005</t>
  </si>
  <si>
    <t>3190.0424</t>
  </si>
  <si>
    <t xml:space="preserve">                    Adicional de Insalubridade - Contrato Temporário</t>
  </si>
  <si>
    <t>ORÇADA INICIAL</t>
  </si>
  <si>
    <t>ARRECADADO NO MÊS</t>
  </si>
  <si>
    <t>ARRECADADO ATÉ O MÊS</t>
  </si>
  <si>
    <t>10000000</t>
  </si>
  <si>
    <t>RECEITAS CORRENTES</t>
  </si>
  <si>
    <t>13000000</t>
  </si>
  <si>
    <t xml:space="preserve">     RECEITA PATRIMONIAL</t>
  </si>
  <si>
    <t>13100000</t>
  </si>
  <si>
    <t>13200000</t>
  </si>
  <si>
    <t>14000000</t>
  </si>
  <si>
    <t xml:space="preserve">     RECEITA AGROPECUÁRIA</t>
  </si>
  <si>
    <t xml:space="preserve">          Receita da Produção Vegetal</t>
  </si>
  <si>
    <t xml:space="preserve">          Receita da Produção Animal e Derivados</t>
  </si>
  <si>
    <t>16000000</t>
  </si>
  <si>
    <t xml:space="preserve">     RECEITA DE SERVIÇOS</t>
  </si>
  <si>
    <t xml:space="preserve">               Serviços Educacionais</t>
  </si>
  <si>
    <t xml:space="preserve">               Serviços de Estudos e Pesquisas</t>
  </si>
  <si>
    <t>17000000</t>
  </si>
  <si>
    <t xml:space="preserve">     TRANSFERÊNCIAS CORRENTES</t>
  </si>
  <si>
    <t>20000000</t>
  </si>
  <si>
    <t>RECEITAS DE CAPITAL</t>
  </si>
  <si>
    <t>24000000</t>
  </si>
  <si>
    <t xml:space="preserve">     TRANSFERÊNCIAS DE CAPITAL</t>
  </si>
  <si>
    <t>TOTAL DAS RECEITAS CORRENTES</t>
  </si>
  <si>
    <t>TOTAL DAS RECEITAS DE CAPITAL</t>
  </si>
  <si>
    <t>TOTAL GERAL DAS RECEITAS</t>
  </si>
  <si>
    <t xml:space="preserve">          Exploração do Patrimônio Imobiliário do Estado</t>
  </si>
  <si>
    <t>13100100</t>
  </si>
  <si>
    <t xml:space="preserve">               Aluguéis, Arrendamentos, Foros, Laudêmios, Tarifas de Ocupação</t>
  </si>
  <si>
    <t>13100110</t>
  </si>
  <si>
    <t xml:space="preserve">                    Aluguéis e Arrendamentos</t>
  </si>
  <si>
    <t>13100111</t>
  </si>
  <si>
    <t xml:space="preserve">                    Taxa de Ocupação de Imóveis</t>
  </si>
  <si>
    <t xml:space="preserve">          Valores Mobiliários</t>
  </si>
  <si>
    <t>13210000</t>
  </si>
  <si>
    <t xml:space="preserve">               Juros e Correções Monetárias</t>
  </si>
  <si>
    <t>13210010</t>
  </si>
  <si>
    <t xml:space="preserve">                    Remuneração de Depósitos Bancários</t>
  </si>
  <si>
    <t>14000011</t>
  </si>
  <si>
    <t>16100111</t>
  </si>
  <si>
    <t>17100000</t>
  </si>
  <si>
    <t xml:space="preserve">          Transferências de Convênios da União e de suas Entidades</t>
  </si>
  <si>
    <t>17181091</t>
  </si>
  <si>
    <t xml:space="preserve">               Outras Transferências de Convênios da União</t>
  </si>
  <si>
    <t>17300011</t>
  </si>
  <si>
    <t>17300000</t>
  </si>
  <si>
    <t xml:space="preserve">          Transferências dos Municípios e de suas Entidades</t>
  </si>
  <si>
    <t xml:space="preserve">               Transferências dos Municípios e de suas Entidades</t>
  </si>
  <si>
    <t>19000000</t>
  </si>
  <si>
    <t>19280290</t>
  </si>
  <si>
    <t xml:space="preserve">     OUTRAS RECEITAS CORRENTES</t>
  </si>
  <si>
    <t xml:space="preserve">          Outras Restituições - Não Especificadas Anteriormente</t>
  </si>
  <si>
    <t>24100000</t>
  </si>
  <si>
    <t xml:space="preserve">          Transferências da União e de suas Entidades</t>
  </si>
  <si>
    <t>24181090</t>
  </si>
  <si>
    <t>24200000</t>
  </si>
  <si>
    <t xml:space="preserve">         Transferências dos Estados e do Distrito Federal e de suas Entidades</t>
  </si>
  <si>
    <t>24281090</t>
  </si>
  <si>
    <t xml:space="preserve">               Outras Transferências de Convênio dos Estados</t>
  </si>
  <si>
    <t>3390.3014</t>
  </si>
  <si>
    <t xml:space="preserve">                    Material Educativo e Esportivo</t>
  </si>
  <si>
    <t>3390.3902</t>
  </si>
  <si>
    <t xml:space="preserve">                    Condomínios</t>
  </si>
  <si>
    <t>3390.4726</t>
  </si>
  <si>
    <t xml:space="preserve">                    ITR -Imposto Territorial Rural</t>
  </si>
  <si>
    <t>DESPESAS EMPENHADAS MÊS A MÊS - EXERCÍCIO DE 2019</t>
  </si>
  <si>
    <t>3190.1133</t>
  </si>
  <si>
    <t xml:space="preserve">                    Décimo Terceiro Salário - RPPS</t>
  </si>
  <si>
    <t>3390.3012</t>
  </si>
  <si>
    <t>3390.3999</t>
  </si>
  <si>
    <t>3390.3620</t>
  </si>
  <si>
    <t>3390.4719</t>
  </si>
  <si>
    <t xml:space="preserve">                    Outros Tributos Estaduais a Recolher</t>
  </si>
  <si>
    <t>4490.5206</t>
  </si>
  <si>
    <t xml:space="preserve">                    Aparelhos e Equipamentos de Comunicação</t>
  </si>
  <si>
    <t>4490.5252</t>
  </si>
  <si>
    <t xml:space="preserve">                    Veículos de Tração Mecânica</t>
  </si>
  <si>
    <t>RECEITA ARRECADADA MÊS A MÊS - EXERCÍCIO DE 2019</t>
  </si>
  <si>
    <t>3390.3625</t>
  </si>
  <si>
    <t>3390.3909</t>
  </si>
  <si>
    <t>3390.3983</t>
  </si>
  <si>
    <t>3390.3047</t>
  </si>
  <si>
    <t xml:space="preserve">                    Serviços de Cópias e Reprodução de Documentos</t>
  </si>
  <si>
    <t xml:space="preserve">                    Armazenagem</t>
  </si>
  <si>
    <t xml:space="preserve">                    Serviços de Limpeza e Conservação</t>
  </si>
  <si>
    <t xml:space="preserve">                    Aqusição de Softwares de Base</t>
  </si>
  <si>
    <t>3390.3030</t>
  </si>
  <si>
    <t xml:space="preserve">                    Material para Comunicações</t>
  </si>
  <si>
    <t xml:space="preserve">                    Ap., Equip. e Utens. Médico-Odont., Lab. e Hosp.</t>
  </si>
  <si>
    <t>3190.1171</t>
  </si>
  <si>
    <t xml:space="preserve">                    Férias - Abono Constitucional - RGPS</t>
  </si>
  <si>
    <t>3390.3027</t>
  </si>
  <si>
    <t xml:space="preserve">                    Material de Manobra e Patrulhamento</t>
  </si>
  <si>
    <t>3390.3971</t>
  </si>
  <si>
    <t xml:space="preserve">                    Confecção de Material de Acondicionamento e Embalagem</t>
  </si>
  <si>
    <t>3190.1600</t>
  </si>
  <si>
    <t>3390.9100</t>
  </si>
  <si>
    <t>3390.3010</t>
  </si>
  <si>
    <t xml:space="preserve">                    Material Odontológico</t>
  </si>
  <si>
    <t>3390.3399</t>
  </si>
  <si>
    <t xml:space="preserve">                    Outras Despesas de Locomoção</t>
  </si>
  <si>
    <t>3390.3613</t>
  </si>
  <si>
    <t xml:space="preserve">                    Conferências e Exposições</t>
  </si>
  <si>
    <t>3390.3940</t>
  </si>
  <si>
    <t xml:space="preserve">                    Programa de Alimentação do Trabalhador</t>
  </si>
  <si>
    <t>4490.5232</t>
  </si>
  <si>
    <t xml:space="preserve">                    Maquinas e Equipamentos Gráficos</t>
  </si>
  <si>
    <t xml:space="preserve">               Outras Despesas Variáveis - Pessoal Civil</t>
  </si>
  <si>
    <t xml:space="preserve">                    Gratif. Exerc. Encargo Membro Banca Exam. Concurso - GEEBE</t>
  </si>
  <si>
    <t xml:space="preserve">               Sentenças Judiciais</t>
  </si>
  <si>
    <t xml:space="preserve">                    Sentenças Judiciais Não Alimentares - Exercícios Anteriores</t>
  </si>
  <si>
    <t xml:space="preserve">                    Décimo Terceiro Salário - RGPS</t>
  </si>
  <si>
    <t>3390.3611</t>
  </si>
  <si>
    <t xml:space="preserve">                    Pró-Labore a Consultores Eventuais</t>
  </si>
  <si>
    <t>3390.3962</t>
  </si>
  <si>
    <t xml:space="preserve">                    Serviços de Produção Industrial</t>
  </si>
  <si>
    <t>3390.3988</t>
  </si>
  <si>
    <t xml:space="preserve">                    Serviços de Publicidade e Propaganda</t>
  </si>
  <si>
    <t>3390.9108</t>
  </si>
  <si>
    <t xml:space="preserve">                    Outras Sentenças Judiciais Alimentares - Do Exercício</t>
  </si>
  <si>
    <t>DEZEMBRO DE 2019</t>
  </si>
  <si>
    <t>3190.1618</t>
  </si>
  <si>
    <t>3390.3608</t>
  </si>
  <si>
    <t xml:space="preserve">                    Bolsa de Iniciação ao Trabalho</t>
  </si>
  <si>
    <t>3390.9107</t>
  </si>
  <si>
    <t>4490.5238</t>
  </si>
  <si>
    <t xml:space="preserve">                    Máquinas, Ferramentas e Utensílios de Oficina</t>
  </si>
  <si>
    <t>4490.5248</t>
  </si>
  <si>
    <t xml:space="preserve">                    Veículos Diversos</t>
  </si>
  <si>
    <t xml:space="preserve">                    Peças Não Incorporáveis a Imóveis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</si>
</sst>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4" fontId="0" fillId="0" borderId="1" xfId="0" applyNumberFormat="1" applyFont="1" applyBorder="1"/>
    <xf numFmtId="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4" fontId="0" fillId="2" borderId="1" xfId="0" applyNumberFormat="1" applyFill="1" applyBorder="1"/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4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/>
    <xf numFmtId="0" fontId="0" fillId="0" borderId="4" xfId="0" applyFill="1" applyBorder="1"/>
    <xf numFmtId="0" fontId="0" fillId="0" borderId="1" xfId="0" applyFill="1" applyBorder="1"/>
    <xf numFmtId="49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/>
    <xf numFmtId="4" fontId="0" fillId="2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4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43" fontId="0" fillId="0" borderId="0" xfId="1" applyFont="1"/>
    <xf numFmtId="4" fontId="0" fillId="0" borderId="0" xfId="0" applyNumberFormat="1" applyFont="1" applyFill="1" applyBorder="1"/>
    <xf numFmtId="43" fontId="0" fillId="0" borderId="1" xfId="1" applyFont="1" applyBorder="1"/>
    <xf numFmtId="43" fontId="1" fillId="2" borderId="1" xfId="1" applyFont="1" applyFill="1" applyBorder="1"/>
    <xf numFmtId="43" fontId="0" fillId="3" borderId="1" xfId="1" applyFont="1" applyFill="1" applyBorder="1"/>
    <xf numFmtId="43" fontId="1" fillId="2" borderId="1" xfId="1" applyFont="1" applyFill="1" applyBorder="1" applyAlignment="1">
      <alignment vertical="center"/>
    </xf>
    <xf numFmtId="43" fontId="0" fillId="0" borderId="0" xfId="0" applyNumberFormat="1"/>
    <xf numFmtId="43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981074</xdr:colOff>
      <xdr:row>0</xdr:row>
      <xdr:rowOff>0</xdr:rowOff>
    </xdr:from>
    <xdr:to>
      <xdr:col>7</xdr:col>
      <xdr:colOff>38099</xdr:colOff>
      <xdr:row>6</xdr:row>
      <xdr:rowOff>180976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4" y="0"/>
          <a:ext cx="1019175" cy="1323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4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238126</xdr:colOff>
      <xdr:row>0</xdr:row>
      <xdr:rowOff>0</xdr:rowOff>
    </xdr:from>
    <xdr:to>
      <xdr:col>6</xdr:col>
      <xdr:colOff>38100</xdr:colOff>
      <xdr:row>6</xdr:row>
      <xdr:rowOff>180976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6" y="0"/>
          <a:ext cx="914399" cy="141922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133351</xdr:colOff>
      <xdr:row>0</xdr:row>
      <xdr:rowOff>104775</xdr:rowOff>
    </xdr:from>
    <xdr:to>
      <xdr:col>2</xdr:col>
      <xdr:colOff>323851</xdr:colOff>
      <xdr:row>5</xdr:row>
      <xdr:rowOff>180975</xdr:rowOff>
    </xdr:to>
    <xdr:pic>
      <xdr:nvPicPr>
        <xdr:cNvPr id="3" name="Imagem 2" descr="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104775"/>
          <a:ext cx="100965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5"/>
  <sheetViews>
    <sheetView tabSelected="1" zoomScale="96" zoomScaleNormal="96" workbookViewId="0">
      <selection activeCell="I1" sqref="I1"/>
    </sheetView>
  </sheetViews>
  <sheetFormatPr defaultRowHeight="15" x14ac:dyDescent="0.25"/>
  <cols>
    <col min="1" max="1" width="1.42578125" customWidth="1"/>
    <col min="2" max="2" width="12.28515625" customWidth="1"/>
    <col min="3" max="3" width="62" customWidth="1"/>
    <col min="4" max="7" width="16.7109375" customWidth="1"/>
    <col min="9" max="9" width="15.140625" bestFit="1" customWidth="1"/>
    <col min="10" max="10" width="13.28515625" bestFit="1" customWidth="1"/>
  </cols>
  <sheetData>
    <row r="1" spans="2:7" x14ac:dyDescent="0.25">
      <c r="B1" s="37" t="s">
        <v>64</v>
      </c>
      <c r="C1" s="37"/>
      <c r="D1" s="37"/>
      <c r="E1" s="37"/>
      <c r="F1" s="37"/>
      <c r="G1" s="37"/>
    </row>
    <row r="2" spans="2:7" x14ac:dyDescent="0.25">
      <c r="B2" s="36"/>
      <c r="C2" s="36"/>
      <c r="D2" s="36"/>
      <c r="E2" s="36"/>
      <c r="F2" s="36"/>
      <c r="G2" s="36"/>
    </row>
    <row r="3" spans="2:7" x14ac:dyDescent="0.25">
      <c r="B3" s="36" t="s">
        <v>0</v>
      </c>
      <c r="C3" s="36"/>
      <c r="D3" s="36"/>
      <c r="E3" s="36"/>
      <c r="F3" s="36"/>
      <c r="G3" s="36"/>
    </row>
    <row r="4" spans="2:7" x14ac:dyDescent="0.25">
      <c r="B4" s="36"/>
      <c r="C4" s="36"/>
      <c r="D4" s="36"/>
      <c r="E4" s="36"/>
      <c r="F4" s="36"/>
      <c r="G4" s="36"/>
    </row>
    <row r="5" spans="2:7" x14ac:dyDescent="0.25">
      <c r="B5" s="36" t="s">
        <v>420</v>
      </c>
      <c r="C5" s="36"/>
      <c r="D5" s="36"/>
      <c r="E5" s="36"/>
      <c r="F5" s="36"/>
      <c r="G5" s="36"/>
    </row>
    <row r="6" spans="2:7" x14ac:dyDescent="0.25">
      <c r="B6" s="37" t="s">
        <v>475</v>
      </c>
      <c r="C6" s="37"/>
      <c r="D6" s="37"/>
      <c r="E6" s="37"/>
      <c r="F6" s="37"/>
      <c r="G6" s="37"/>
    </row>
    <row r="8" spans="2:7" ht="30" x14ac:dyDescent="0.25">
      <c r="B8" s="10" t="s">
        <v>1</v>
      </c>
      <c r="C8" s="10" t="s">
        <v>2</v>
      </c>
      <c r="D8" s="10" t="s">
        <v>5</v>
      </c>
      <c r="E8" s="10" t="s">
        <v>6</v>
      </c>
      <c r="F8" s="10" t="s">
        <v>7</v>
      </c>
      <c r="G8" s="10" t="s">
        <v>8</v>
      </c>
    </row>
    <row r="9" spans="2:7" x14ac:dyDescent="0.25">
      <c r="B9" s="2" t="s">
        <v>3</v>
      </c>
      <c r="C9" s="3" t="s">
        <v>4</v>
      </c>
      <c r="D9" s="4">
        <f>D10+D57</f>
        <v>87560256</v>
      </c>
      <c r="E9" s="4">
        <f>E10+E57</f>
        <v>93137465</v>
      </c>
      <c r="F9" s="4">
        <f>F10+F57</f>
        <v>8998191.0899999999</v>
      </c>
      <c r="G9" s="4">
        <f>G10+G57</f>
        <v>91423615.449999988</v>
      </c>
    </row>
    <row r="10" spans="2:7" x14ac:dyDescent="0.25">
      <c r="B10" s="11" t="s">
        <v>9</v>
      </c>
      <c r="C10" s="12" t="s">
        <v>10</v>
      </c>
      <c r="D10" s="13">
        <f>D11+D52</f>
        <v>74612790</v>
      </c>
      <c r="E10" s="13">
        <f>E11+E52</f>
        <v>77914251</v>
      </c>
      <c r="F10" s="13">
        <f>F11+F52</f>
        <v>7740669.0999999996</v>
      </c>
      <c r="G10" s="13">
        <f>G11+G52</f>
        <v>77914245.879999995</v>
      </c>
    </row>
    <row r="11" spans="2:7" x14ac:dyDescent="0.25">
      <c r="B11" s="2" t="s">
        <v>11</v>
      </c>
      <c r="C11" s="3" t="s">
        <v>12</v>
      </c>
      <c r="D11" s="4">
        <f>D12+D21+D23+D41+D44+D46+D48+D50</f>
        <v>69159438</v>
      </c>
      <c r="E11" s="4">
        <f>E12+E21+E23+E41+E44+E46+E48+E50</f>
        <v>71913655</v>
      </c>
      <c r="F11" s="4">
        <f>F12+F21+F23+F41+F44+F46+F48+F50</f>
        <v>7266796.7599999998</v>
      </c>
      <c r="G11" s="4">
        <f>G12+G21+G23+G41+G44+G46+G48+G50</f>
        <v>71913650.599999994</v>
      </c>
    </row>
    <row r="12" spans="2:7" x14ac:dyDescent="0.25">
      <c r="B12" s="14" t="s">
        <v>15</v>
      </c>
      <c r="C12" s="15" t="s">
        <v>17</v>
      </c>
      <c r="D12" s="16">
        <v>9666191</v>
      </c>
      <c r="E12" s="18">
        <v>10067369</v>
      </c>
      <c r="F12" s="16">
        <f>SUM(F13:F20)</f>
        <v>771228.18</v>
      </c>
      <c r="G12" s="16">
        <f>SUM(G13:G20)</f>
        <v>10067368.010000002</v>
      </c>
    </row>
    <row r="13" spans="2:7" x14ac:dyDescent="0.25">
      <c r="B13" s="2" t="s">
        <v>16</v>
      </c>
      <c r="C13" s="3" t="s">
        <v>18</v>
      </c>
      <c r="D13" s="4"/>
      <c r="E13" s="4"/>
      <c r="F13" s="4">
        <v>745508.29</v>
      </c>
      <c r="G13" s="4">
        <v>8944643.5999999996</v>
      </c>
    </row>
    <row r="14" spans="2:7" x14ac:dyDescent="0.25">
      <c r="B14" s="2" t="s">
        <v>19</v>
      </c>
      <c r="C14" s="3" t="s">
        <v>20</v>
      </c>
      <c r="D14" s="4"/>
      <c r="E14" s="4"/>
      <c r="F14" s="4">
        <v>0</v>
      </c>
      <c r="G14" s="4">
        <v>43469.73</v>
      </c>
    </row>
    <row r="15" spans="2:7" x14ac:dyDescent="0.25">
      <c r="B15" s="2" t="s">
        <v>353</v>
      </c>
      <c r="C15" s="3" t="s">
        <v>354</v>
      </c>
      <c r="D15" s="4"/>
      <c r="E15" s="4"/>
      <c r="F15" s="4">
        <v>419.9</v>
      </c>
      <c r="G15" s="4">
        <v>27172.01</v>
      </c>
    </row>
    <row r="16" spans="2:7" x14ac:dyDescent="0.25">
      <c r="B16" s="2" t="s">
        <v>21</v>
      </c>
      <c r="C16" s="3" t="s">
        <v>22</v>
      </c>
      <c r="D16" s="4"/>
      <c r="E16" s="4"/>
      <c r="F16" s="4">
        <v>8659.51</v>
      </c>
      <c r="G16" s="4">
        <v>57234.31</v>
      </c>
    </row>
    <row r="17" spans="2:7" x14ac:dyDescent="0.25">
      <c r="B17" s="2" t="s">
        <v>25</v>
      </c>
      <c r="C17" s="3" t="s">
        <v>24</v>
      </c>
      <c r="D17" s="4"/>
      <c r="E17" s="4"/>
      <c r="F17" s="4">
        <v>13104.82</v>
      </c>
      <c r="G17" s="4">
        <v>759568.55</v>
      </c>
    </row>
    <row r="18" spans="2:7" x14ac:dyDescent="0.25">
      <c r="B18" s="2" t="s">
        <v>23</v>
      </c>
      <c r="C18" s="3" t="s">
        <v>26</v>
      </c>
      <c r="D18" s="4"/>
      <c r="E18" s="4"/>
      <c r="F18" s="4">
        <v>3535.66</v>
      </c>
      <c r="G18" s="4">
        <v>234439.81</v>
      </c>
    </row>
    <row r="19" spans="2:7" x14ac:dyDescent="0.25">
      <c r="B19" s="2" t="s">
        <v>27</v>
      </c>
      <c r="C19" s="3" t="s">
        <v>28</v>
      </c>
      <c r="D19" s="4"/>
      <c r="E19" s="4"/>
      <c r="F19" s="4">
        <v>0</v>
      </c>
      <c r="G19" s="4">
        <v>0</v>
      </c>
    </row>
    <row r="20" spans="2:7" x14ac:dyDescent="0.25">
      <c r="B20" s="2" t="s">
        <v>29</v>
      </c>
      <c r="C20" s="3" t="s">
        <v>30</v>
      </c>
      <c r="D20" s="4"/>
      <c r="E20" s="4"/>
      <c r="F20" s="4">
        <v>0</v>
      </c>
      <c r="G20" s="4">
        <v>840</v>
      </c>
    </row>
    <row r="21" spans="2:7" x14ac:dyDescent="0.25">
      <c r="B21" s="14" t="s">
        <v>13</v>
      </c>
      <c r="C21" s="15" t="s">
        <v>14</v>
      </c>
      <c r="D21" s="16">
        <v>30</v>
      </c>
      <c r="E21" s="16">
        <v>0</v>
      </c>
      <c r="F21" s="16">
        <f>SUM(F22)</f>
        <v>0</v>
      </c>
      <c r="G21" s="16">
        <f>SUM(G22)</f>
        <v>0</v>
      </c>
    </row>
    <row r="22" spans="2:7" x14ac:dyDescent="0.25">
      <c r="B22" s="2" t="s">
        <v>31</v>
      </c>
      <c r="C22" s="3" t="s">
        <v>32</v>
      </c>
      <c r="D22" s="4"/>
      <c r="E22" s="4"/>
      <c r="F22" s="4">
        <v>0</v>
      </c>
      <c r="G22" s="4">
        <v>0</v>
      </c>
    </row>
    <row r="23" spans="2:7" x14ac:dyDescent="0.25">
      <c r="B23" s="14" t="s">
        <v>33</v>
      </c>
      <c r="C23" s="15" t="s">
        <v>34</v>
      </c>
      <c r="D23" s="16">
        <f>39137354+3006929</f>
        <v>42144283</v>
      </c>
      <c r="E23" s="16">
        <f>39253981+3003502</f>
        <v>42257483</v>
      </c>
      <c r="F23" s="16">
        <f>SUM(F24:F40)</f>
        <v>4265572.2799999993</v>
      </c>
      <c r="G23" s="16">
        <f>SUM(G24:G40)</f>
        <v>42257482.300000004</v>
      </c>
    </row>
    <row r="24" spans="2:7" x14ac:dyDescent="0.25">
      <c r="B24" s="6" t="s">
        <v>35</v>
      </c>
      <c r="C24" s="7" t="s">
        <v>36</v>
      </c>
      <c r="D24" s="8"/>
      <c r="E24" s="8"/>
      <c r="F24" s="4">
        <v>2684931.04</v>
      </c>
      <c r="G24" s="4">
        <v>31402379.210000001</v>
      </c>
    </row>
    <row r="25" spans="2:7" x14ac:dyDescent="0.25">
      <c r="B25" s="6" t="s">
        <v>37</v>
      </c>
      <c r="C25" s="7" t="s">
        <v>38</v>
      </c>
      <c r="D25" s="8"/>
      <c r="E25" s="8"/>
      <c r="F25" s="4">
        <v>0</v>
      </c>
      <c r="G25" s="4">
        <v>85934.63</v>
      </c>
    </row>
    <row r="26" spans="2:7" x14ac:dyDescent="0.25">
      <c r="B26" s="6" t="s">
        <v>39</v>
      </c>
      <c r="C26" s="7" t="s">
        <v>40</v>
      </c>
      <c r="D26" s="8"/>
      <c r="E26" s="8"/>
      <c r="F26" s="4">
        <v>19277.509999999998</v>
      </c>
      <c r="G26" s="4">
        <v>196247.28</v>
      </c>
    </row>
    <row r="27" spans="2:7" x14ac:dyDescent="0.25">
      <c r="B27" s="6" t="s">
        <v>42</v>
      </c>
      <c r="C27" s="7" t="s">
        <v>41</v>
      </c>
      <c r="D27" s="8"/>
      <c r="E27" s="8"/>
      <c r="F27" s="4">
        <v>1599.76</v>
      </c>
      <c r="G27" s="4">
        <v>19197.12</v>
      </c>
    </row>
    <row r="28" spans="2:7" x14ac:dyDescent="0.25">
      <c r="B28" s="6" t="s">
        <v>43</v>
      </c>
      <c r="C28" s="7" t="s">
        <v>44</v>
      </c>
      <c r="D28" s="8"/>
      <c r="E28" s="8"/>
      <c r="F28" s="4">
        <v>4673.1400000000003</v>
      </c>
      <c r="G28" s="4">
        <v>58719.02</v>
      </c>
    </row>
    <row r="29" spans="2:7" x14ac:dyDescent="0.25">
      <c r="B29" s="6" t="s">
        <v>46</v>
      </c>
      <c r="C29" s="7" t="s">
        <v>45</v>
      </c>
      <c r="D29" s="8"/>
      <c r="E29" s="8"/>
      <c r="F29" s="4">
        <v>85753.04</v>
      </c>
      <c r="G29" s="4">
        <v>1056083</v>
      </c>
    </row>
    <row r="30" spans="2:7" x14ac:dyDescent="0.25">
      <c r="B30" s="6" t="s">
        <v>47</v>
      </c>
      <c r="C30" s="7" t="s">
        <v>48</v>
      </c>
      <c r="D30" s="8"/>
      <c r="E30" s="8"/>
      <c r="F30" s="4">
        <v>210705.9</v>
      </c>
      <c r="G30" s="4">
        <v>2471603.67</v>
      </c>
    </row>
    <row r="31" spans="2:7" x14ac:dyDescent="0.25">
      <c r="B31" s="6" t="s">
        <v>421</v>
      </c>
      <c r="C31" s="7" t="s">
        <v>422</v>
      </c>
      <c r="D31" s="8"/>
      <c r="E31" s="8"/>
      <c r="F31" s="4">
        <v>0</v>
      </c>
      <c r="G31" s="4">
        <v>3037896.53</v>
      </c>
    </row>
    <row r="32" spans="2:7" x14ac:dyDescent="0.25">
      <c r="B32" s="6" t="s">
        <v>49</v>
      </c>
      <c r="C32" s="7" t="s">
        <v>50</v>
      </c>
      <c r="D32" s="8"/>
      <c r="E32" s="8"/>
      <c r="F32" s="4">
        <v>963990.25</v>
      </c>
      <c r="G32" s="4">
        <v>979356.51</v>
      </c>
    </row>
    <row r="33" spans="2:7" x14ac:dyDescent="0.25">
      <c r="B33" s="6" t="s">
        <v>51</v>
      </c>
      <c r="C33" s="7" t="s">
        <v>52</v>
      </c>
      <c r="D33" s="8"/>
      <c r="E33" s="8"/>
      <c r="F33" s="4">
        <v>23234</v>
      </c>
      <c r="G33" s="8">
        <v>265368.36</v>
      </c>
    </row>
    <row r="34" spans="2:7" x14ac:dyDescent="0.25">
      <c r="B34" s="6" t="s">
        <v>53</v>
      </c>
      <c r="C34" s="7" t="s">
        <v>54</v>
      </c>
      <c r="D34" s="8"/>
      <c r="E34" s="8"/>
      <c r="F34" s="8">
        <v>0</v>
      </c>
      <c r="G34" s="8">
        <v>21500.52</v>
      </c>
    </row>
    <row r="35" spans="2:7" x14ac:dyDescent="0.25">
      <c r="B35" s="6" t="s">
        <v>55</v>
      </c>
      <c r="C35" s="7" t="s">
        <v>56</v>
      </c>
      <c r="D35" s="8"/>
      <c r="E35" s="8"/>
      <c r="F35" s="8">
        <v>0</v>
      </c>
      <c r="G35" s="8">
        <v>0</v>
      </c>
    </row>
    <row r="36" spans="2:7" x14ac:dyDescent="0.25">
      <c r="B36" s="6" t="s">
        <v>57</v>
      </c>
      <c r="C36" s="7" t="s">
        <v>466</v>
      </c>
      <c r="D36" s="8"/>
      <c r="E36" s="8"/>
      <c r="F36" s="8">
        <v>0</v>
      </c>
      <c r="G36" s="8">
        <v>201485.02</v>
      </c>
    </row>
    <row r="37" spans="2:7" x14ac:dyDescent="0.25">
      <c r="B37" s="6" t="s">
        <v>58</v>
      </c>
      <c r="C37" s="7" t="s">
        <v>59</v>
      </c>
      <c r="D37" s="8"/>
      <c r="E37" s="8"/>
      <c r="F37" s="4">
        <v>2201.5100000000002</v>
      </c>
      <c r="G37" s="4">
        <v>26418.12</v>
      </c>
    </row>
    <row r="38" spans="2:7" x14ac:dyDescent="0.25">
      <c r="B38" s="6" t="s">
        <v>60</v>
      </c>
      <c r="C38" s="7" t="s">
        <v>61</v>
      </c>
      <c r="D38" s="8"/>
      <c r="E38" s="8"/>
      <c r="F38" s="4">
        <v>203244.58</v>
      </c>
      <c r="G38" s="4">
        <v>2368389.06</v>
      </c>
    </row>
    <row r="39" spans="2:7" x14ac:dyDescent="0.25">
      <c r="B39" s="6" t="s">
        <v>62</v>
      </c>
      <c r="C39" s="7" t="s">
        <v>63</v>
      </c>
      <c r="D39" s="8"/>
      <c r="E39" s="8"/>
      <c r="F39" s="4">
        <v>0</v>
      </c>
      <c r="G39" s="4">
        <v>0</v>
      </c>
    </row>
    <row r="40" spans="2:7" x14ac:dyDescent="0.25">
      <c r="B40" s="6" t="s">
        <v>444</v>
      </c>
      <c r="C40" s="7" t="s">
        <v>445</v>
      </c>
      <c r="D40" s="8"/>
      <c r="E40" s="8"/>
      <c r="F40" s="4">
        <v>65961.55</v>
      </c>
      <c r="G40" s="4">
        <v>66904.25</v>
      </c>
    </row>
    <row r="41" spans="2:7" x14ac:dyDescent="0.25">
      <c r="B41" s="14" t="s">
        <v>65</v>
      </c>
      <c r="C41" s="15" t="s">
        <v>66</v>
      </c>
      <c r="D41" s="16">
        <v>1390472</v>
      </c>
      <c r="E41" s="16">
        <v>2132450</v>
      </c>
      <c r="F41" s="16">
        <f>SUM(F42+F43)</f>
        <v>473147.19</v>
      </c>
      <c r="G41" s="16">
        <f>SUM(G42+G43)</f>
        <v>2132449.3600000003</v>
      </c>
    </row>
    <row r="42" spans="2:7" x14ac:dyDescent="0.25">
      <c r="B42" s="6" t="s">
        <v>67</v>
      </c>
      <c r="C42" s="7" t="s">
        <v>68</v>
      </c>
      <c r="D42" s="8"/>
      <c r="E42" s="8"/>
      <c r="F42" s="9">
        <v>472877.35</v>
      </c>
      <c r="G42" s="8">
        <v>2131273.41</v>
      </c>
    </row>
    <row r="43" spans="2:7" x14ac:dyDescent="0.25">
      <c r="B43" s="6" t="s">
        <v>69</v>
      </c>
      <c r="C43" s="7" t="s">
        <v>70</v>
      </c>
      <c r="D43" s="8"/>
      <c r="E43" s="8"/>
      <c r="F43" s="8">
        <v>269.83999999999997</v>
      </c>
      <c r="G43" s="8">
        <v>1175.95</v>
      </c>
    </row>
    <row r="44" spans="2:7" x14ac:dyDescent="0.25">
      <c r="B44" s="14" t="s">
        <v>450</v>
      </c>
      <c r="C44" s="15" t="s">
        <v>462</v>
      </c>
      <c r="D44" s="16">
        <v>0</v>
      </c>
      <c r="E44" s="16">
        <v>46545</v>
      </c>
      <c r="F44" s="16">
        <f>F45</f>
        <v>46544.800000000003</v>
      </c>
      <c r="G44" s="16">
        <f>G45</f>
        <v>46544.800000000003</v>
      </c>
    </row>
    <row r="45" spans="2:7" x14ac:dyDescent="0.25">
      <c r="B45" s="6" t="s">
        <v>476</v>
      </c>
      <c r="C45" s="7" t="s">
        <v>463</v>
      </c>
      <c r="D45" s="8"/>
      <c r="E45" s="8"/>
      <c r="F45" s="8">
        <v>46544.800000000003</v>
      </c>
      <c r="G45" s="8">
        <v>46544.800000000003</v>
      </c>
    </row>
    <row r="46" spans="2:7" x14ac:dyDescent="0.25">
      <c r="B46" s="14" t="s">
        <v>85</v>
      </c>
      <c r="C46" s="15" t="s">
        <v>86</v>
      </c>
      <c r="D46" s="16">
        <v>50185</v>
      </c>
      <c r="E46" s="16">
        <v>150592</v>
      </c>
      <c r="F46" s="16">
        <f>F47</f>
        <v>0</v>
      </c>
      <c r="G46" s="16">
        <f>G47</f>
        <v>150591.12</v>
      </c>
    </row>
    <row r="47" spans="2:7" x14ac:dyDescent="0.25">
      <c r="B47" s="6" t="s">
        <v>87</v>
      </c>
      <c r="C47" s="7" t="s">
        <v>88</v>
      </c>
      <c r="D47" s="8"/>
      <c r="E47" s="8"/>
      <c r="F47" s="9">
        <v>0</v>
      </c>
      <c r="G47" s="4">
        <v>150591.12</v>
      </c>
    </row>
    <row r="48" spans="2:7" x14ac:dyDescent="0.25">
      <c r="B48" s="14" t="s">
        <v>89</v>
      </c>
      <c r="C48" s="15" t="s">
        <v>90</v>
      </c>
      <c r="D48" s="16">
        <v>9237</v>
      </c>
      <c r="E48" s="16">
        <v>136747</v>
      </c>
      <c r="F48" s="16">
        <f>F49</f>
        <v>0</v>
      </c>
      <c r="G48" s="16">
        <f>G49</f>
        <v>136746.10999999999</v>
      </c>
    </row>
    <row r="49" spans="2:7" x14ac:dyDescent="0.25">
      <c r="B49" s="6" t="s">
        <v>91</v>
      </c>
      <c r="C49" s="7" t="s">
        <v>92</v>
      </c>
      <c r="D49" s="8"/>
      <c r="E49" s="8"/>
      <c r="F49" s="8">
        <v>0</v>
      </c>
      <c r="G49" s="8">
        <v>136746.10999999999</v>
      </c>
    </row>
    <row r="50" spans="2:7" x14ac:dyDescent="0.25">
      <c r="B50" s="14" t="s">
        <v>71</v>
      </c>
      <c r="C50" s="15" t="s">
        <v>73</v>
      </c>
      <c r="D50" s="16">
        <v>15899040</v>
      </c>
      <c r="E50" s="16">
        <v>17122469</v>
      </c>
      <c r="F50" s="16">
        <f>F51</f>
        <v>1710304.31</v>
      </c>
      <c r="G50" s="16">
        <f>G51</f>
        <v>17122468.899999999</v>
      </c>
    </row>
    <row r="51" spans="2:7" x14ac:dyDescent="0.25">
      <c r="B51" s="2" t="s">
        <v>72</v>
      </c>
      <c r="C51" s="3" t="s">
        <v>74</v>
      </c>
      <c r="D51" s="4"/>
      <c r="E51" s="4"/>
      <c r="F51" s="9">
        <v>1710304.31</v>
      </c>
      <c r="G51" s="4">
        <v>17122468.899999999</v>
      </c>
    </row>
    <row r="52" spans="2:7" x14ac:dyDescent="0.25">
      <c r="B52" s="21" t="s">
        <v>77</v>
      </c>
      <c r="C52" s="22" t="s">
        <v>76</v>
      </c>
      <c r="D52" s="23">
        <f>D53</f>
        <v>5453352</v>
      </c>
      <c r="E52" s="23">
        <f>E53</f>
        <v>6000596</v>
      </c>
      <c r="F52" s="23">
        <f>F53</f>
        <v>473872.33999999997</v>
      </c>
      <c r="G52" s="23">
        <f>G53</f>
        <v>6000595.2800000003</v>
      </c>
    </row>
    <row r="53" spans="2:7" x14ac:dyDescent="0.25">
      <c r="B53" s="14" t="s">
        <v>75</v>
      </c>
      <c r="C53" s="15" t="s">
        <v>66</v>
      </c>
      <c r="D53" s="16">
        <v>5453352</v>
      </c>
      <c r="E53" s="16">
        <v>6000596</v>
      </c>
      <c r="F53" s="16">
        <f>F54+F55+F56</f>
        <v>473872.33999999997</v>
      </c>
      <c r="G53" s="16">
        <f>G54+G55+G56</f>
        <v>6000595.2800000003</v>
      </c>
    </row>
    <row r="54" spans="2:7" x14ac:dyDescent="0.25">
      <c r="B54" s="2" t="s">
        <v>78</v>
      </c>
      <c r="C54" s="3" t="s">
        <v>79</v>
      </c>
      <c r="D54" s="4"/>
      <c r="E54" s="4"/>
      <c r="F54" s="4">
        <v>254065.87</v>
      </c>
      <c r="G54" s="4">
        <v>3190405.6</v>
      </c>
    </row>
    <row r="55" spans="2:7" x14ac:dyDescent="0.25">
      <c r="B55" s="2" t="s">
        <v>80</v>
      </c>
      <c r="C55" s="3" t="s">
        <v>81</v>
      </c>
      <c r="D55" s="4"/>
      <c r="E55" s="4"/>
      <c r="F55" s="4">
        <v>67366.95</v>
      </c>
      <c r="G55" s="4">
        <v>895946.34</v>
      </c>
    </row>
    <row r="56" spans="2:7" x14ac:dyDescent="0.25">
      <c r="B56" s="2" t="s">
        <v>82</v>
      </c>
      <c r="C56" s="3" t="s">
        <v>83</v>
      </c>
      <c r="D56" s="4"/>
      <c r="E56" s="4"/>
      <c r="F56" s="4">
        <v>152439.51999999999</v>
      </c>
      <c r="G56" s="4">
        <v>1914243.34</v>
      </c>
    </row>
    <row r="57" spans="2:7" x14ac:dyDescent="0.25">
      <c r="B57" s="11" t="s">
        <v>84</v>
      </c>
      <c r="C57" s="12" t="s">
        <v>93</v>
      </c>
      <c r="D57" s="13">
        <f>D58+D199</f>
        <v>12947466</v>
      </c>
      <c r="E57" s="13">
        <f>E58+E199</f>
        <v>15223214</v>
      </c>
      <c r="F57" s="13">
        <f>F58+F199</f>
        <v>1257521.9899999998</v>
      </c>
      <c r="G57" s="13">
        <f>G58+G199</f>
        <v>13509369.57</v>
      </c>
    </row>
    <row r="58" spans="2:7" x14ac:dyDescent="0.25">
      <c r="B58" s="2" t="s">
        <v>94</v>
      </c>
      <c r="C58" s="3" t="s">
        <v>12</v>
      </c>
      <c r="D58" s="4">
        <f>D59+D61+D63+D66+D68+D106+D112+D124+D129+D170+D174+D177+D185+D187+D190+D193+D197</f>
        <v>12890371</v>
      </c>
      <c r="E58" s="4">
        <f>E59+E61+E63+E66+E68+E106+E112+E124+E129+E170+E174+E177+E185+E187+E190+E193+E197</f>
        <v>15107538</v>
      </c>
      <c r="F58" s="4">
        <f>F59+F61+F63+F66+F68+F106+F112+F124+F129+F170+F174+F177+F185+F187+F190+F193+F197</f>
        <v>1241895.9899999998</v>
      </c>
      <c r="G58" s="4">
        <f>G59+G61+G63+G66+G68+G106+G112+G124+G129+G170+G174+G177+G185+G187+G190+G193+G197</f>
        <v>13410157.57</v>
      </c>
    </row>
    <row r="59" spans="2:7" x14ac:dyDescent="0.25">
      <c r="B59" s="14" t="s">
        <v>95</v>
      </c>
      <c r="C59" s="15" t="s">
        <v>96</v>
      </c>
      <c r="D59" s="16">
        <v>0</v>
      </c>
      <c r="E59" s="16">
        <v>22000</v>
      </c>
      <c r="F59" s="16">
        <f>F60</f>
        <v>0</v>
      </c>
      <c r="G59" s="16">
        <f>G60</f>
        <v>20004.79</v>
      </c>
    </row>
    <row r="60" spans="2:7" x14ac:dyDescent="0.25">
      <c r="B60" s="2" t="s">
        <v>97</v>
      </c>
      <c r="C60" s="3" t="s">
        <v>98</v>
      </c>
      <c r="D60" s="4"/>
      <c r="E60" s="4"/>
      <c r="F60" s="4">
        <v>0</v>
      </c>
      <c r="G60" s="4">
        <v>20004.79</v>
      </c>
    </row>
    <row r="61" spans="2:7" x14ac:dyDescent="0.25">
      <c r="B61" s="14" t="s">
        <v>99</v>
      </c>
      <c r="C61" s="15" t="s">
        <v>100</v>
      </c>
      <c r="D61" s="16">
        <f>20000+83984+18655+85880</f>
        <v>208519</v>
      </c>
      <c r="E61" s="16">
        <v>387215</v>
      </c>
      <c r="F61" s="16">
        <f>F62</f>
        <v>10260</v>
      </c>
      <c r="G61" s="16">
        <f>G62</f>
        <v>254053.9</v>
      </c>
    </row>
    <row r="62" spans="2:7" x14ac:dyDescent="0.25">
      <c r="B62" s="2" t="s">
        <v>101</v>
      </c>
      <c r="C62" s="3" t="s">
        <v>102</v>
      </c>
      <c r="D62" s="4"/>
      <c r="E62" s="4"/>
      <c r="F62" s="4">
        <v>10260</v>
      </c>
      <c r="G62" s="4">
        <v>254053.9</v>
      </c>
    </row>
    <row r="63" spans="2:7" x14ac:dyDescent="0.25">
      <c r="B63" s="14" t="s">
        <v>219</v>
      </c>
      <c r="C63" s="15" t="s">
        <v>220</v>
      </c>
      <c r="D63" s="16">
        <f>24000+154083+137072+1432739</f>
        <v>1747894</v>
      </c>
      <c r="E63" s="16">
        <v>1770514</v>
      </c>
      <c r="F63" s="16">
        <f>SUM(F64:F65)</f>
        <v>27039.42</v>
      </c>
      <c r="G63" s="16">
        <f>SUM(G64:G65)</f>
        <v>1692141.91</v>
      </c>
    </row>
    <row r="64" spans="2:7" x14ac:dyDescent="0.25">
      <c r="B64" s="2" t="s">
        <v>254</v>
      </c>
      <c r="C64" s="3" t="s">
        <v>255</v>
      </c>
      <c r="D64" s="4"/>
      <c r="E64" s="4"/>
      <c r="F64" s="4">
        <v>0</v>
      </c>
      <c r="G64" s="4">
        <v>15366.63</v>
      </c>
    </row>
    <row r="65" spans="2:7" x14ac:dyDescent="0.25">
      <c r="B65" s="2" t="s">
        <v>221</v>
      </c>
      <c r="C65" s="3" t="s">
        <v>222</v>
      </c>
      <c r="D65" s="4"/>
      <c r="E65" s="4"/>
      <c r="F65" s="4">
        <v>27039.42</v>
      </c>
      <c r="G65" s="4">
        <v>1676775.28</v>
      </c>
    </row>
    <row r="66" spans="2:7" x14ac:dyDescent="0.25">
      <c r="B66" s="14" t="s">
        <v>256</v>
      </c>
      <c r="C66" s="15" t="s">
        <v>257</v>
      </c>
      <c r="D66" s="16">
        <f>20000+1737</f>
        <v>21737</v>
      </c>
      <c r="E66" s="16">
        <v>17389</v>
      </c>
      <c r="F66" s="16">
        <f>SUM(F67)</f>
        <v>8970.34</v>
      </c>
      <c r="G66" s="16">
        <f>SUM(G67)</f>
        <v>14074.83</v>
      </c>
    </row>
    <row r="67" spans="2:7" x14ac:dyDescent="0.25">
      <c r="B67" s="2" t="s">
        <v>258</v>
      </c>
      <c r="C67" s="3" t="s">
        <v>259</v>
      </c>
      <c r="D67" s="4"/>
      <c r="E67" s="4"/>
      <c r="F67" s="4">
        <v>8970.34</v>
      </c>
      <c r="G67" s="4">
        <v>14074.83</v>
      </c>
    </row>
    <row r="68" spans="2:7" x14ac:dyDescent="0.25">
      <c r="B68" s="14" t="s">
        <v>103</v>
      </c>
      <c r="C68" s="15" t="s">
        <v>104</v>
      </c>
      <c r="D68" s="16">
        <f>372525+460448+357567+86703</f>
        <v>1277243</v>
      </c>
      <c r="E68" s="16">
        <v>2201525</v>
      </c>
      <c r="F68" s="16">
        <f>SUM(F69:F105)</f>
        <v>192152.88999999998</v>
      </c>
      <c r="G68" s="16">
        <f>SUM(G69:G105)</f>
        <v>1704543.4899999998</v>
      </c>
    </row>
    <row r="69" spans="2:7" x14ac:dyDescent="0.25">
      <c r="B69" s="2" t="s">
        <v>105</v>
      </c>
      <c r="C69" s="3" t="s">
        <v>106</v>
      </c>
      <c r="D69" s="4"/>
      <c r="E69" s="4"/>
      <c r="F69" s="4">
        <v>23809.84</v>
      </c>
      <c r="G69" s="4">
        <v>244702.35</v>
      </c>
    </row>
    <row r="70" spans="2:7" x14ac:dyDescent="0.25">
      <c r="B70" s="2" t="s">
        <v>260</v>
      </c>
      <c r="C70" s="3" t="s">
        <v>261</v>
      </c>
      <c r="D70" s="4"/>
      <c r="E70" s="4"/>
      <c r="F70" s="4">
        <v>0</v>
      </c>
      <c r="G70" s="4">
        <v>0</v>
      </c>
    </row>
    <row r="71" spans="2:7" x14ac:dyDescent="0.25">
      <c r="B71" s="2" t="s">
        <v>107</v>
      </c>
      <c r="C71" s="3" t="s">
        <v>108</v>
      </c>
      <c r="D71" s="4"/>
      <c r="E71" s="4"/>
      <c r="F71" s="4">
        <v>6153.22</v>
      </c>
      <c r="G71" s="4">
        <v>22672.400000000001</v>
      </c>
    </row>
    <row r="72" spans="2:7" x14ac:dyDescent="0.25">
      <c r="B72" s="2" t="s">
        <v>262</v>
      </c>
      <c r="C72" s="3" t="s">
        <v>263</v>
      </c>
      <c r="D72" s="4"/>
      <c r="E72" s="4"/>
      <c r="F72" s="4">
        <v>24377.5</v>
      </c>
      <c r="G72" s="4">
        <v>62193.84</v>
      </c>
    </row>
    <row r="73" spans="2:7" x14ac:dyDescent="0.25">
      <c r="B73" s="2" t="s">
        <v>109</v>
      </c>
      <c r="C73" s="3" t="s">
        <v>110</v>
      </c>
      <c r="D73" s="4"/>
      <c r="E73" s="4"/>
      <c r="F73" s="4">
        <v>8830.1299999999992</v>
      </c>
      <c r="G73" s="4">
        <v>104858.53</v>
      </c>
    </row>
    <row r="74" spans="2:7" x14ac:dyDescent="0.25">
      <c r="B74" s="2" t="s">
        <v>452</v>
      </c>
      <c r="C74" s="3" t="s">
        <v>453</v>
      </c>
      <c r="D74" s="4"/>
      <c r="E74" s="4"/>
      <c r="F74" s="4">
        <v>0</v>
      </c>
      <c r="G74" s="4">
        <v>16384.599999999999</v>
      </c>
    </row>
    <row r="75" spans="2:7" x14ac:dyDescent="0.25">
      <c r="B75" s="2" t="s">
        <v>113</v>
      </c>
      <c r="C75" s="3" t="s">
        <v>111</v>
      </c>
      <c r="D75" s="4"/>
      <c r="E75" s="4"/>
      <c r="F75" s="4">
        <v>4299.2700000000004</v>
      </c>
      <c r="G75" s="4">
        <v>66333.39</v>
      </c>
    </row>
    <row r="76" spans="2:7" x14ac:dyDescent="0.25">
      <c r="B76" s="2" t="s">
        <v>423</v>
      </c>
      <c r="C76" s="3" t="s">
        <v>264</v>
      </c>
      <c r="D76" s="4"/>
      <c r="E76" s="4"/>
      <c r="F76" s="4">
        <v>0</v>
      </c>
      <c r="G76" s="4">
        <v>269.36</v>
      </c>
    </row>
    <row r="77" spans="2:7" x14ac:dyDescent="0.25">
      <c r="B77" s="2" t="s">
        <v>414</v>
      </c>
      <c r="C77" s="3" t="s">
        <v>415</v>
      </c>
      <c r="D77" s="4"/>
      <c r="E77" s="4"/>
      <c r="F77" s="4">
        <v>0</v>
      </c>
      <c r="G77" s="4">
        <v>855</v>
      </c>
    </row>
    <row r="78" spans="2:7" x14ac:dyDescent="0.25">
      <c r="B78" s="2" t="s">
        <v>265</v>
      </c>
      <c r="C78" s="3" t="s">
        <v>266</v>
      </c>
      <c r="D78" s="4"/>
      <c r="E78" s="4"/>
      <c r="F78" s="4">
        <v>0</v>
      </c>
      <c r="G78" s="4">
        <v>2190.6999999999998</v>
      </c>
    </row>
    <row r="79" spans="2:7" x14ac:dyDescent="0.25">
      <c r="B79" s="2" t="s">
        <v>112</v>
      </c>
      <c r="C79" s="3" t="s">
        <v>114</v>
      </c>
      <c r="D79" s="4"/>
      <c r="E79" s="4"/>
      <c r="F79" s="4">
        <v>10175.030000000001</v>
      </c>
      <c r="G79" s="4">
        <v>81236.72</v>
      </c>
    </row>
    <row r="80" spans="2:7" x14ac:dyDescent="0.25">
      <c r="B80" s="2" t="s">
        <v>115</v>
      </c>
      <c r="C80" s="3" t="s">
        <v>116</v>
      </c>
      <c r="D80" s="4"/>
      <c r="E80" s="4"/>
      <c r="F80" s="4">
        <v>3086</v>
      </c>
      <c r="G80" s="4">
        <v>28940.58</v>
      </c>
    </row>
    <row r="81" spans="2:7" x14ac:dyDescent="0.25">
      <c r="B81" s="2" t="s">
        <v>267</v>
      </c>
      <c r="C81" s="3" t="s">
        <v>268</v>
      </c>
      <c r="D81" s="4"/>
      <c r="E81" s="4"/>
      <c r="F81" s="4">
        <v>6451.49</v>
      </c>
      <c r="G81" s="4">
        <v>54555.01</v>
      </c>
    </row>
    <row r="82" spans="2:7" x14ac:dyDescent="0.25">
      <c r="B82" s="2" t="s">
        <v>269</v>
      </c>
      <c r="C82" s="3" t="s">
        <v>270</v>
      </c>
      <c r="D82" s="4"/>
      <c r="E82" s="4"/>
      <c r="F82" s="4">
        <v>2827</v>
      </c>
      <c r="G82" s="4">
        <v>6918.07</v>
      </c>
    </row>
    <row r="83" spans="2:7" x14ac:dyDescent="0.25">
      <c r="B83" s="2" t="s">
        <v>227</v>
      </c>
      <c r="C83" s="3" t="s">
        <v>228</v>
      </c>
      <c r="D83" s="4"/>
      <c r="E83" s="4"/>
      <c r="F83" s="4">
        <v>312.75</v>
      </c>
      <c r="G83" s="4">
        <v>8305.9500000000007</v>
      </c>
    </row>
    <row r="84" spans="2:7" x14ac:dyDescent="0.25">
      <c r="B84" s="2" t="s">
        <v>117</v>
      </c>
      <c r="C84" s="3" t="s">
        <v>118</v>
      </c>
      <c r="D84" s="4"/>
      <c r="E84" s="4"/>
      <c r="F84" s="4">
        <v>21648.79</v>
      </c>
      <c r="G84" s="4">
        <v>73739.38</v>
      </c>
    </row>
    <row r="85" spans="2:7" x14ac:dyDescent="0.25">
      <c r="B85" s="2" t="s">
        <v>225</v>
      </c>
      <c r="C85" s="3" t="s">
        <v>226</v>
      </c>
      <c r="D85" s="4"/>
      <c r="E85" s="4"/>
      <c r="F85" s="4">
        <v>0</v>
      </c>
      <c r="G85" s="4">
        <v>0</v>
      </c>
    </row>
    <row r="86" spans="2:7" x14ac:dyDescent="0.25">
      <c r="B86" s="2" t="s">
        <v>119</v>
      </c>
      <c r="C86" s="3" t="s">
        <v>120</v>
      </c>
      <c r="D86" s="4"/>
      <c r="E86" s="4"/>
      <c r="F86" s="4">
        <v>31241.47</v>
      </c>
      <c r="G86" s="4">
        <v>141104.09</v>
      </c>
    </row>
    <row r="87" spans="2:7" x14ac:dyDescent="0.25">
      <c r="B87" s="2" t="s">
        <v>121</v>
      </c>
      <c r="C87" s="3" t="s">
        <v>122</v>
      </c>
      <c r="D87" s="4"/>
      <c r="E87" s="4"/>
      <c r="F87" s="4">
        <v>2885</v>
      </c>
      <c r="G87" s="4">
        <v>13515.99</v>
      </c>
    </row>
    <row r="88" spans="2:7" x14ac:dyDescent="0.25">
      <c r="B88" s="2" t="s">
        <v>123</v>
      </c>
      <c r="C88" s="3" t="s">
        <v>124</v>
      </c>
      <c r="D88" s="4"/>
      <c r="E88" s="4"/>
      <c r="F88" s="4">
        <v>26370.6</v>
      </c>
      <c r="G88" s="4">
        <v>84529.24</v>
      </c>
    </row>
    <row r="89" spans="2:7" x14ac:dyDescent="0.25">
      <c r="B89" s="2" t="s">
        <v>446</v>
      </c>
      <c r="C89" s="3" t="s">
        <v>447</v>
      </c>
      <c r="D89" s="4"/>
      <c r="E89" s="4"/>
      <c r="F89" s="4">
        <v>0</v>
      </c>
      <c r="G89" s="4">
        <v>90</v>
      </c>
    </row>
    <row r="90" spans="2:7" x14ac:dyDescent="0.25">
      <c r="B90" s="2" t="s">
        <v>271</v>
      </c>
      <c r="C90" s="3" t="s">
        <v>272</v>
      </c>
      <c r="D90" s="4"/>
      <c r="E90" s="4"/>
      <c r="F90" s="4">
        <v>0</v>
      </c>
      <c r="G90" s="4">
        <v>9270.76</v>
      </c>
    </row>
    <row r="91" spans="2:7" x14ac:dyDescent="0.25">
      <c r="B91" s="2" t="s">
        <v>338</v>
      </c>
      <c r="C91" s="3" t="s">
        <v>339</v>
      </c>
      <c r="D91" s="4"/>
      <c r="E91" s="4"/>
      <c r="F91" s="4">
        <v>0</v>
      </c>
      <c r="G91" s="4">
        <v>0</v>
      </c>
    </row>
    <row r="92" spans="2:7" x14ac:dyDescent="0.25">
      <c r="B92" s="2" t="s">
        <v>441</v>
      </c>
      <c r="C92" s="3" t="s">
        <v>442</v>
      </c>
      <c r="D92" s="4"/>
      <c r="E92" s="4"/>
      <c r="F92" s="4">
        <v>441</v>
      </c>
      <c r="G92" s="4">
        <v>1091</v>
      </c>
    </row>
    <row r="93" spans="2:7" x14ac:dyDescent="0.25">
      <c r="B93" s="2" t="s">
        <v>273</v>
      </c>
      <c r="C93" s="3" t="s">
        <v>274</v>
      </c>
      <c r="D93" s="4"/>
      <c r="E93" s="4"/>
      <c r="F93" s="4">
        <v>0</v>
      </c>
      <c r="G93" s="4">
        <v>85834.54</v>
      </c>
    </row>
    <row r="94" spans="2:7" x14ac:dyDescent="0.25">
      <c r="B94" s="2" t="s">
        <v>125</v>
      </c>
      <c r="C94" s="3" t="s">
        <v>126</v>
      </c>
      <c r="D94" s="4"/>
      <c r="E94" s="4"/>
      <c r="F94" s="4">
        <v>2630.36</v>
      </c>
      <c r="G94" s="4">
        <v>18198.34</v>
      </c>
    </row>
    <row r="95" spans="2:7" x14ac:dyDescent="0.25">
      <c r="B95" s="2" t="s">
        <v>127</v>
      </c>
      <c r="C95" s="3" t="s">
        <v>128</v>
      </c>
      <c r="D95" s="4"/>
      <c r="E95" s="4"/>
      <c r="F95" s="4">
        <v>3340</v>
      </c>
      <c r="G95" s="4">
        <v>4494.5</v>
      </c>
    </row>
    <row r="96" spans="2:7" x14ac:dyDescent="0.25">
      <c r="B96" s="2" t="s">
        <v>129</v>
      </c>
      <c r="C96" s="3" t="s">
        <v>130</v>
      </c>
      <c r="D96" s="4"/>
      <c r="E96" s="4"/>
      <c r="F96" s="4">
        <v>11355.44</v>
      </c>
      <c r="G96" s="4">
        <v>129887.53</v>
      </c>
    </row>
    <row r="97" spans="2:7" x14ac:dyDescent="0.25">
      <c r="B97" s="2" t="s">
        <v>275</v>
      </c>
      <c r="C97" s="3" t="s">
        <v>276</v>
      </c>
      <c r="D97" s="4"/>
      <c r="E97" s="4"/>
      <c r="F97" s="4">
        <v>0</v>
      </c>
      <c r="G97" s="4">
        <v>0</v>
      </c>
    </row>
    <row r="98" spans="2:7" x14ac:dyDescent="0.25">
      <c r="B98" s="2" t="s">
        <v>131</v>
      </c>
      <c r="C98" s="3" t="s">
        <v>132</v>
      </c>
      <c r="D98" s="4"/>
      <c r="E98" s="4"/>
      <c r="F98" s="4">
        <v>0</v>
      </c>
      <c r="G98" s="4">
        <v>9642.3799999999992</v>
      </c>
    </row>
    <row r="99" spans="2:7" x14ac:dyDescent="0.25">
      <c r="B99" s="2" t="s">
        <v>277</v>
      </c>
      <c r="C99" s="3" t="s">
        <v>278</v>
      </c>
      <c r="D99" s="4"/>
      <c r="E99" s="4"/>
      <c r="F99" s="4">
        <v>0</v>
      </c>
      <c r="G99" s="4">
        <v>2144.1</v>
      </c>
    </row>
    <row r="100" spans="2:7" x14ac:dyDescent="0.25">
      <c r="B100" s="2" t="s">
        <v>279</v>
      </c>
      <c r="C100" s="3" t="s">
        <v>280</v>
      </c>
      <c r="D100" s="4"/>
      <c r="E100" s="4"/>
      <c r="F100" s="4">
        <v>0</v>
      </c>
      <c r="G100" s="4">
        <v>15012.48</v>
      </c>
    </row>
    <row r="101" spans="2:7" x14ac:dyDescent="0.25">
      <c r="B101" s="2" t="s">
        <v>281</v>
      </c>
      <c r="C101" s="3" t="s">
        <v>282</v>
      </c>
      <c r="D101" s="4"/>
      <c r="E101" s="4"/>
      <c r="F101" s="4">
        <v>0</v>
      </c>
      <c r="G101" s="4">
        <v>411145.66</v>
      </c>
    </row>
    <row r="102" spans="2:7" x14ac:dyDescent="0.25">
      <c r="B102" s="2" t="s">
        <v>436</v>
      </c>
      <c r="C102" s="3" t="s">
        <v>440</v>
      </c>
      <c r="D102" s="4"/>
      <c r="E102" s="4"/>
      <c r="F102" s="4">
        <v>0</v>
      </c>
      <c r="G102" s="4">
        <v>2509</v>
      </c>
    </row>
    <row r="103" spans="2:7" x14ac:dyDescent="0.25">
      <c r="B103" s="2" t="s">
        <v>223</v>
      </c>
      <c r="C103" s="3" t="s">
        <v>224</v>
      </c>
      <c r="D103" s="4"/>
      <c r="E103" s="4"/>
      <c r="F103" s="4">
        <v>0</v>
      </c>
      <c r="G103" s="4">
        <v>0</v>
      </c>
    </row>
    <row r="104" spans="2:7" x14ac:dyDescent="0.25">
      <c r="B104" s="2" t="s">
        <v>283</v>
      </c>
      <c r="C104" s="3" t="s">
        <v>284</v>
      </c>
      <c r="D104" s="4"/>
      <c r="E104" s="4"/>
      <c r="F104" s="4">
        <v>1918</v>
      </c>
      <c r="G104" s="4">
        <v>1918</v>
      </c>
    </row>
    <row r="105" spans="2:7" x14ac:dyDescent="0.25">
      <c r="B105" s="2" t="s">
        <v>285</v>
      </c>
      <c r="C105" s="3" t="s">
        <v>286</v>
      </c>
      <c r="D105" s="4"/>
      <c r="E105" s="4"/>
      <c r="F105" s="4">
        <v>0</v>
      </c>
      <c r="G105" s="4">
        <v>0</v>
      </c>
    </row>
    <row r="106" spans="2:7" x14ac:dyDescent="0.25">
      <c r="B106" s="14" t="s">
        <v>133</v>
      </c>
      <c r="C106" s="15" t="s">
        <v>134</v>
      </c>
      <c r="D106" s="16">
        <f>10000+108756+15879+146152</f>
        <v>280787</v>
      </c>
      <c r="E106" s="16">
        <v>410269</v>
      </c>
      <c r="F106" s="16">
        <f>SUM(F107:F111)</f>
        <v>5819.43</v>
      </c>
      <c r="G106" s="16">
        <f>SUM(G107:G111)</f>
        <v>238900.13999999996</v>
      </c>
    </row>
    <row r="107" spans="2:7" x14ac:dyDescent="0.25">
      <c r="B107" s="2" t="s">
        <v>135</v>
      </c>
      <c r="C107" s="3" t="s">
        <v>136</v>
      </c>
      <c r="D107" s="4"/>
      <c r="E107" s="4"/>
      <c r="F107" s="4">
        <v>3685.98</v>
      </c>
      <c r="G107" s="4">
        <v>26709.96</v>
      </c>
    </row>
    <row r="108" spans="2:7" x14ac:dyDescent="0.25">
      <c r="B108" s="2" t="s">
        <v>137</v>
      </c>
      <c r="C108" s="3" t="s">
        <v>138</v>
      </c>
      <c r="D108" s="4"/>
      <c r="E108" s="4"/>
      <c r="F108" s="4">
        <v>1779.48</v>
      </c>
      <c r="G108" s="4">
        <v>206564.49</v>
      </c>
    </row>
    <row r="109" spans="2:7" x14ac:dyDescent="0.25">
      <c r="B109" s="2" t="s">
        <v>107</v>
      </c>
      <c r="C109" s="3" t="s">
        <v>287</v>
      </c>
      <c r="D109" s="4"/>
      <c r="E109" s="4"/>
      <c r="F109" s="4">
        <v>0</v>
      </c>
      <c r="G109" s="4">
        <v>1796.9</v>
      </c>
    </row>
    <row r="110" spans="2:7" x14ac:dyDescent="0.25">
      <c r="B110" s="2" t="s">
        <v>140</v>
      </c>
      <c r="C110" s="3" t="s">
        <v>139</v>
      </c>
      <c r="D110" s="4"/>
      <c r="E110" s="4"/>
      <c r="F110" s="4">
        <v>353.97</v>
      </c>
      <c r="G110" s="4">
        <v>3725.08</v>
      </c>
    </row>
    <row r="111" spans="2:7" x14ac:dyDescent="0.25">
      <c r="B111" s="2" t="s">
        <v>454</v>
      </c>
      <c r="C111" s="3" t="s">
        <v>455</v>
      </c>
      <c r="D111" s="4"/>
      <c r="E111" s="4"/>
      <c r="F111" s="4">
        <v>0</v>
      </c>
      <c r="G111" s="4">
        <v>103.71</v>
      </c>
    </row>
    <row r="112" spans="2:7" x14ac:dyDescent="0.25">
      <c r="B112" s="14" t="s">
        <v>141</v>
      </c>
      <c r="C112" s="15" t="s">
        <v>142</v>
      </c>
      <c r="D112" s="16">
        <f>1164844+82776+351775</f>
        <v>1599395</v>
      </c>
      <c r="E112" s="16">
        <v>1830561</v>
      </c>
      <c r="F112" s="16">
        <f>SUM(F113:F123)</f>
        <v>142486.72</v>
      </c>
      <c r="G112" s="16">
        <f>SUM(G113:G123)</f>
        <v>1422947.5999999999</v>
      </c>
    </row>
    <row r="113" spans="2:7" x14ac:dyDescent="0.25">
      <c r="B113" s="2" t="s">
        <v>143</v>
      </c>
      <c r="C113" s="3" t="s">
        <v>144</v>
      </c>
      <c r="D113" s="4"/>
      <c r="E113" s="4"/>
      <c r="F113" s="4">
        <v>31532.28</v>
      </c>
      <c r="G113" s="4">
        <v>289936.92</v>
      </c>
    </row>
    <row r="114" spans="2:7" x14ac:dyDescent="0.25">
      <c r="B114" s="2" t="s">
        <v>145</v>
      </c>
      <c r="C114" s="3" t="s">
        <v>146</v>
      </c>
      <c r="D114" s="4"/>
      <c r="E114" s="4"/>
      <c r="F114" s="4">
        <v>75631.839999999997</v>
      </c>
      <c r="G114" s="4">
        <v>798455.27</v>
      </c>
    </row>
    <row r="115" spans="2:7" x14ac:dyDescent="0.25">
      <c r="B115" s="2" t="s">
        <v>477</v>
      </c>
      <c r="C115" s="3" t="s">
        <v>478</v>
      </c>
      <c r="D115" s="4"/>
      <c r="E115" s="4"/>
      <c r="F115" s="4">
        <v>6000</v>
      </c>
      <c r="G115" s="4">
        <v>6000</v>
      </c>
    </row>
    <row r="116" spans="2:7" x14ac:dyDescent="0.25">
      <c r="B116" s="2" t="s">
        <v>467</v>
      </c>
      <c r="C116" s="3" t="s">
        <v>468</v>
      </c>
      <c r="D116" s="4"/>
      <c r="E116" s="4"/>
      <c r="F116" s="4">
        <v>0</v>
      </c>
      <c r="G116" s="4">
        <v>440</v>
      </c>
    </row>
    <row r="117" spans="2:7" x14ac:dyDescent="0.25">
      <c r="B117" s="2" t="s">
        <v>456</v>
      </c>
      <c r="C117" s="3" t="s">
        <v>457</v>
      </c>
      <c r="D117" s="4"/>
      <c r="E117" s="4"/>
      <c r="F117" s="4">
        <v>830</v>
      </c>
      <c r="G117" s="4">
        <v>1880</v>
      </c>
    </row>
    <row r="118" spans="2:7" x14ac:dyDescent="0.25">
      <c r="B118" s="2" t="s">
        <v>147</v>
      </c>
      <c r="C118" s="3" t="s">
        <v>148</v>
      </c>
      <c r="D118" s="4"/>
      <c r="E118" s="4"/>
      <c r="F118" s="4">
        <v>4000</v>
      </c>
      <c r="G118" s="4">
        <v>30138.54</v>
      </c>
    </row>
    <row r="119" spans="2:7" x14ac:dyDescent="0.25">
      <c r="B119" s="2" t="s">
        <v>425</v>
      </c>
      <c r="C119" s="3" t="s">
        <v>177</v>
      </c>
      <c r="D119" s="4"/>
      <c r="E119" s="4"/>
      <c r="F119" s="4">
        <v>0</v>
      </c>
      <c r="G119" s="4">
        <v>738.7</v>
      </c>
    </row>
    <row r="120" spans="2:7" x14ac:dyDescent="0.25">
      <c r="B120" s="2" t="s">
        <v>149</v>
      </c>
      <c r="C120" s="3" t="s">
        <v>150</v>
      </c>
      <c r="D120" s="4"/>
      <c r="E120" s="4"/>
      <c r="F120" s="4">
        <v>35</v>
      </c>
      <c r="G120" s="4">
        <v>4345.8999999999996</v>
      </c>
    </row>
    <row r="121" spans="2:7" x14ac:dyDescent="0.25">
      <c r="B121" s="2" t="s">
        <v>433</v>
      </c>
      <c r="C121" s="3" t="s">
        <v>439</v>
      </c>
      <c r="D121" s="4"/>
      <c r="E121" s="4"/>
      <c r="F121" s="4">
        <v>340</v>
      </c>
      <c r="G121" s="4">
        <v>420</v>
      </c>
    </row>
    <row r="122" spans="2:7" x14ac:dyDescent="0.25">
      <c r="B122" s="2" t="s">
        <v>151</v>
      </c>
      <c r="C122" s="3" t="s">
        <v>152</v>
      </c>
      <c r="D122" s="4"/>
      <c r="E122" s="4"/>
      <c r="F122" s="4">
        <v>24117.599999999999</v>
      </c>
      <c r="G122" s="4">
        <v>286618.27</v>
      </c>
    </row>
    <row r="123" spans="2:7" x14ac:dyDescent="0.25">
      <c r="B123" s="2" t="s">
        <v>153</v>
      </c>
      <c r="C123" s="3" t="s">
        <v>154</v>
      </c>
      <c r="D123" s="4"/>
      <c r="E123" s="4"/>
      <c r="F123" s="4">
        <v>0</v>
      </c>
      <c r="G123" s="4">
        <v>3974</v>
      </c>
    </row>
    <row r="124" spans="2:7" x14ac:dyDescent="0.25">
      <c r="B124" s="14" t="s">
        <v>155</v>
      </c>
      <c r="C124" s="15" t="s">
        <v>156</v>
      </c>
      <c r="D124" s="16">
        <f>4178239</f>
        <v>4178239</v>
      </c>
      <c r="E124" s="16">
        <v>4307710</v>
      </c>
      <c r="F124" s="16">
        <f>SUM(F125:F128)</f>
        <v>452232.88999999996</v>
      </c>
      <c r="G124" s="16">
        <f>SUM(G125:G128)</f>
        <v>4307611.01</v>
      </c>
    </row>
    <row r="125" spans="2:7" x14ac:dyDescent="0.25">
      <c r="B125" s="2" t="s">
        <v>157</v>
      </c>
      <c r="C125" s="3" t="s">
        <v>158</v>
      </c>
      <c r="D125" s="4"/>
      <c r="E125" s="4"/>
      <c r="F125" s="4">
        <v>189237.68</v>
      </c>
      <c r="G125" s="4">
        <v>1885570.13</v>
      </c>
    </row>
    <row r="126" spans="2:7" x14ac:dyDescent="0.25">
      <c r="B126" s="2" t="s">
        <v>159</v>
      </c>
      <c r="C126" s="3" t="s">
        <v>160</v>
      </c>
      <c r="D126" s="4"/>
      <c r="E126" s="4"/>
      <c r="F126" s="4">
        <v>226628.02</v>
      </c>
      <c r="G126" s="4">
        <v>2058600.44</v>
      </c>
    </row>
    <row r="127" spans="2:7" x14ac:dyDescent="0.25">
      <c r="B127" s="2" t="s">
        <v>161</v>
      </c>
      <c r="C127" s="3" t="s">
        <v>162</v>
      </c>
      <c r="D127" s="4"/>
      <c r="E127" s="4"/>
      <c r="F127" s="4">
        <v>19454.82</v>
      </c>
      <c r="G127" s="4">
        <v>242620.05</v>
      </c>
    </row>
    <row r="128" spans="2:7" x14ac:dyDescent="0.25">
      <c r="B128" s="2" t="s">
        <v>163</v>
      </c>
      <c r="C128" s="3" t="s">
        <v>164</v>
      </c>
      <c r="D128" s="4"/>
      <c r="E128" s="4"/>
      <c r="F128" s="4">
        <v>16912.37</v>
      </c>
      <c r="G128" s="4">
        <v>120820.39</v>
      </c>
    </row>
    <row r="129" spans="2:7" x14ac:dyDescent="0.25">
      <c r="B129" s="14" t="s">
        <v>165</v>
      </c>
      <c r="C129" s="15" t="s">
        <v>166</v>
      </c>
      <c r="D129" s="16">
        <f>1778654+406842+93560+57819</f>
        <v>2336875</v>
      </c>
      <c r="E129" s="16">
        <v>2676738</v>
      </c>
      <c r="F129" s="16">
        <f>SUM(F130:F169)</f>
        <v>219217.5</v>
      </c>
      <c r="G129" s="16">
        <f>SUM(G130:G169)</f>
        <v>2543836.3699999992</v>
      </c>
    </row>
    <row r="130" spans="2:7" x14ac:dyDescent="0.25">
      <c r="B130" s="2" t="s">
        <v>288</v>
      </c>
      <c r="C130" s="3" t="s">
        <v>289</v>
      </c>
      <c r="D130" s="4"/>
      <c r="E130" s="4"/>
      <c r="F130" s="4">
        <v>0</v>
      </c>
      <c r="G130" s="4">
        <v>13866.5</v>
      </c>
    </row>
    <row r="131" spans="2:7" x14ac:dyDescent="0.25">
      <c r="B131" s="2" t="s">
        <v>416</v>
      </c>
      <c r="C131" s="3" t="s">
        <v>417</v>
      </c>
      <c r="D131" s="4"/>
      <c r="E131" s="4"/>
      <c r="F131" s="4">
        <v>0</v>
      </c>
      <c r="G131" s="4">
        <v>2817.06</v>
      </c>
    </row>
    <row r="132" spans="2:7" x14ac:dyDescent="0.25">
      <c r="B132" s="2" t="s">
        <v>167</v>
      </c>
      <c r="C132" s="3" t="s">
        <v>144</v>
      </c>
      <c r="D132" s="4"/>
      <c r="E132" s="4"/>
      <c r="F132" s="4">
        <v>505.96</v>
      </c>
      <c r="G132" s="4">
        <v>149336.07</v>
      </c>
    </row>
    <row r="133" spans="2:7" x14ac:dyDescent="0.25">
      <c r="B133" s="2" t="s">
        <v>290</v>
      </c>
      <c r="C133" s="3" t="s">
        <v>291</v>
      </c>
      <c r="D133" s="4"/>
      <c r="E133" s="4"/>
      <c r="F133" s="4">
        <v>0</v>
      </c>
      <c r="G133" s="4">
        <v>0</v>
      </c>
    </row>
    <row r="134" spans="2:7" x14ac:dyDescent="0.25">
      <c r="B134" s="2" t="s">
        <v>434</v>
      </c>
      <c r="C134" s="3" t="s">
        <v>438</v>
      </c>
      <c r="D134" s="4"/>
      <c r="E134" s="4"/>
      <c r="F134" s="4">
        <v>0</v>
      </c>
      <c r="G134" s="4">
        <v>63.4</v>
      </c>
    </row>
    <row r="135" spans="2:7" x14ac:dyDescent="0.25">
      <c r="B135" s="2" t="s">
        <v>168</v>
      </c>
      <c r="C135" s="3" t="s">
        <v>148</v>
      </c>
      <c r="D135" s="4"/>
      <c r="E135" s="4"/>
      <c r="F135" s="4">
        <v>6358.57</v>
      </c>
      <c r="G135" s="4">
        <v>44209.67</v>
      </c>
    </row>
    <row r="136" spans="2:7" x14ac:dyDescent="0.25">
      <c r="B136" s="2" t="s">
        <v>169</v>
      </c>
      <c r="C136" s="3" t="s">
        <v>170</v>
      </c>
      <c r="D136" s="4"/>
      <c r="E136" s="4"/>
      <c r="F136" s="4">
        <v>0</v>
      </c>
      <c r="G136" s="4">
        <v>0</v>
      </c>
    </row>
    <row r="137" spans="2:7" x14ac:dyDescent="0.25">
      <c r="B137" s="2" t="s">
        <v>171</v>
      </c>
      <c r="C137" s="3" t="s">
        <v>172</v>
      </c>
      <c r="D137" s="4"/>
      <c r="E137" s="4"/>
      <c r="F137" s="4">
        <v>8410.3700000000008</v>
      </c>
      <c r="G137" s="4">
        <v>95608</v>
      </c>
    </row>
    <row r="138" spans="2:7" x14ac:dyDescent="0.25">
      <c r="B138" s="2" t="s">
        <v>210</v>
      </c>
      <c r="C138" s="3" t="s">
        <v>211</v>
      </c>
      <c r="D138" s="4"/>
      <c r="E138" s="4"/>
      <c r="F138" s="4">
        <v>0</v>
      </c>
      <c r="G138" s="4">
        <v>24894.39</v>
      </c>
    </row>
    <row r="139" spans="2:7" x14ac:dyDescent="0.25">
      <c r="B139" s="2" t="s">
        <v>173</v>
      </c>
      <c r="C139" s="3" t="s">
        <v>150</v>
      </c>
      <c r="D139" s="4"/>
      <c r="E139" s="4"/>
      <c r="F139" s="4">
        <v>13530.9</v>
      </c>
      <c r="G139" s="4">
        <v>102005.16</v>
      </c>
    </row>
    <row r="140" spans="2:7" x14ac:dyDescent="0.25">
      <c r="B140" s="2" t="s">
        <v>174</v>
      </c>
      <c r="C140" s="3" t="s">
        <v>175</v>
      </c>
      <c r="D140" s="4"/>
      <c r="E140" s="4"/>
      <c r="F140" s="4">
        <v>11462.88</v>
      </c>
      <c r="G140" s="4">
        <v>72381.649999999994</v>
      </c>
    </row>
    <row r="141" spans="2:7" x14ac:dyDescent="0.25">
      <c r="B141" s="2" t="s">
        <v>176</v>
      </c>
      <c r="C141" s="3" t="s">
        <v>177</v>
      </c>
      <c r="D141" s="4"/>
      <c r="E141" s="4"/>
      <c r="F141" s="4">
        <v>4814.6499999999996</v>
      </c>
      <c r="G141" s="4">
        <v>63370.55</v>
      </c>
    </row>
    <row r="142" spans="2:7" x14ac:dyDescent="0.25">
      <c r="B142" s="2" t="s">
        <v>178</v>
      </c>
      <c r="C142" s="3" t="s">
        <v>179</v>
      </c>
      <c r="D142" s="4"/>
      <c r="E142" s="4"/>
      <c r="F142" s="4">
        <v>0</v>
      </c>
      <c r="G142" s="4">
        <v>360</v>
      </c>
    </row>
    <row r="143" spans="2:7" x14ac:dyDescent="0.25">
      <c r="B143" s="2" t="s">
        <v>292</v>
      </c>
      <c r="C143" s="3" t="s">
        <v>293</v>
      </c>
      <c r="D143" s="4"/>
      <c r="E143" s="4"/>
      <c r="F143" s="4">
        <v>-1500</v>
      </c>
      <c r="G143" s="4">
        <v>2950</v>
      </c>
    </row>
    <row r="144" spans="2:7" x14ac:dyDescent="0.25">
      <c r="B144" s="2" t="s">
        <v>180</v>
      </c>
      <c r="C144" s="3" t="s">
        <v>181</v>
      </c>
      <c r="D144" s="4"/>
      <c r="E144" s="4"/>
      <c r="F144" s="4">
        <v>0</v>
      </c>
      <c r="G144" s="4">
        <v>8066.99</v>
      </c>
    </row>
    <row r="145" spans="2:7" x14ac:dyDescent="0.25">
      <c r="B145" s="2" t="s">
        <v>458</v>
      </c>
      <c r="C145" s="3" t="s">
        <v>459</v>
      </c>
      <c r="D145" s="4"/>
      <c r="E145" s="4"/>
      <c r="F145" s="4">
        <v>0</v>
      </c>
      <c r="G145" s="4">
        <v>246.66</v>
      </c>
    </row>
    <row r="146" spans="2:7" x14ac:dyDescent="0.25">
      <c r="B146" s="2" t="s">
        <v>182</v>
      </c>
      <c r="C146" s="3" t="s">
        <v>183</v>
      </c>
      <c r="D146" s="4"/>
      <c r="E146" s="4"/>
      <c r="F146" s="4">
        <v>161.35</v>
      </c>
      <c r="G146" s="4">
        <v>74968.789999999994</v>
      </c>
    </row>
    <row r="147" spans="2:7" x14ac:dyDescent="0.25">
      <c r="B147" s="2" t="s">
        <v>184</v>
      </c>
      <c r="C147" s="3" t="s">
        <v>185</v>
      </c>
      <c r="D147" s="4"/>
      <c r="E147" s="4"/>
      <c r="F147" s="4">
        <v>79887.259999999995</v>
      </c>
      <c r="G147" s="4">
        <v>1112421.8400000001</v>
      </c>
    </row>
    <row r="148" spans="2:7" x14ac:dyDescent="0.25">
      <c r="B148" s="2" t="s">
        <v>186</v>
      </c>
      <c r="C148" s="3" t="s">
        <v>187</v>
      </c>
      <c r="D148" s="4"/>
      <c r="E148" s="4"/>
      <c r="F148" s="4">
        <v>27614.62</v>
      </c>
      <c r="G148" s="4">
        <v>155441.07</v>
      </c>
    </row>
    <row r="149" spans="2:7" x14ac:dyDescent="0.25">
      <c r="B149" s="2" t="s">
        <v>188</v>
      </c>
      <c r="C149" s="3" t="s">
        <v>189</v>
      </c>
      <c r="D149" s="4"/>
      <c r="E149" s="4"/>
      <c r="F149" s="4">
        <v>1843.74</v>
      </c>
      <c r="G149" s="4">
        <v>38546.6</v>
      </c>
    </row>
    <row r="150" spans="2:7" x14ac:dyDescent="0.25">
      <c r="B150" s="2" t="s">
        <v>294</v>
      </c>
      <c r="C150" s="3" t="s">
        <v>295</v>
      </c>
      <c r="D150" s="4"/>
      <c r="E150" s="4"/>
      <c r="F150" s="4">
        <v>2386.06</v>
      </c>
      <c r="G150" s="4">
        <v>4562.0600000000004</v>
      </c>
    </row>
    <row r="151" spans="2:7" x14ac:dyDescent="0.25">
      <c r="B151" s="2" t="s">
        <v>296</v>
      </c>
      <c r="C151" s="3" t="s">
        <v>297</v>
      </c>
      <c r="D151" s="4"/>
      <c r="E151" s="4"/>
      <c r="F151" s="4">
        <v>2465.2600000000002</v>
      </c>
      <c r="G151" s="4">
        <v>12570.65</v>
      </c>
    </row>
    <row r="152" spans="2:7" x14ac:dyDescent="0.25">
      <c r="B152" s="2" t="s">
        <v>191</v>
      </c>
      <c r="C152" s="3" t="s">
        <v>192</v>
      </c>
      <c r="D152" s="4"/>
      <c r="E152" s="4"/>
      <c r="F152" s="4">
        <v>10251.76</v>
      </c>
      <c r="G152" s="4">
        <v>95110.74</v>
      </c>
    </row>
    <row r="153" spans="2:7" x14ac:dyDescent="0.25">
      <c r="B153" s="2" t="s">
        <v>298</v>
      </c>
      <c r="C153" s="3" t="s">
        <v>299</v>
      </c>
      <c r="D153" s="4"/>
      <c r="E153" s="4"/>
      <c r="F153" s="4">
        <v>0</v>
      </c>
      <c r="G153" s="4">
        <v>0</v>
      </c>
    </row>
    <row r="154" spans="2:7" x14ac:dyDescent="0.25">
      <c r="B154" s="2" t="s">
        <v>469</v>
      </c>
      <c r="C154" s="3" t="s">
        <v>470</v>
      </c>
      <c r="D154" s="4"/>
      <c r="E154" s="4"/>
      <c r="F154" s="4">
        <v>0</v>
      </c>
      <c r="G154" s="4">
        <v>86.75</v>
      </c>
    </row>
    <row r="155" spans="2:7" x14ac:dyDescent="0.25">
      <c r="B155" s="2" t="s">
        <v>193</v>
      </c>
      <c r="C155" s="3" t="s">
        <v>194</v>
      </c>
      <c r="D155" s="4"/>
      <c r="E155" s="4"/>
      <c r="F155" s="4">
        <v>6509.65</v>
      </c>
      <c r="G155" s="4">
        <v>60205.35</v>
      </c>
    </row>
    <row r="156" spans="2:7" x14ac:dyDescent="0.25">
      <c r="B156" s="2" t="s">
        <v>195</v>
      </c>
      <c r="C156" s="3" t="s">
        <v>196</v>
      </c>
      <c r="D156" s="4"/>
      <c r="E156" s="4"/>
      <c r="F156" s="4">
        <v>6000.7</v>
      </c>
      <c r="G156" s="4">
        <v>40759.01</v>
      </c>
    </row>
    <row r="157" spans="2:7" x14ac:dyDescent="0.25">
      <c r="B157" s="2" t="s">
        <v>197</v>
      </c>
      <c r="C157" s="3" t="s">
        <v>198</v>
      </c>
      <c r="D157" s="4"/>
      <c r="E157" s="4"/>
      <c r="F157" s="4">
        <v>2057.5700000000002</v>
      </c>
      <c r="G157" s="4">
        <v>12575.77</v>
      </c>
    </row>
    <row r="158" spans="2:7" x14ac:dyDescent="0.25">
      <c r="B158" s="2" t="s">
        <v>199</v>
      </c>
      <c r="C158" s="3" t="s">
        <v>200</v>
      </c>
      <c r="D158" s="4"/>
      <c r="E158" s="4"/>
      <c r="F158" s="4">
        <v>13362.43</v>
      </c>
      <c r="G158" s="4">
        <v>47294.54</v>
      </c>
    </row>
    <row r="159" spans="2:7" x14ac:dyDescent="0.25">
      <c r="B159" s="2" t="s">
        <v>201</v>
      </c>
      <c r="C159" s="3" t="s">
        <v>202</v>
      </c>
      <c r="D159" s="4"/>
      <c r="E159" s="4"/>
      <c r="F159" s="4">
        <v>0</v>
      </c>
      <c r="G159" s="4">
        <v>1388</v>
      </c>
    </row>
    <row r="160" spans="2:7" x14ac:dyDescent="0.25">
      <c r="B160" s="2" t="s">
        <v>448</v>
      </c>
      <c r="C160" s="3" t="s">
        <v>449</v>
      </c>
      <c r="D160" s="4"/>
      <c r="E160" s="4"/>
      <c r="F160" s="4">
        <v>0</v>
      </c>
      <c r="G160" s="4">
        <v>13725.28</v>
      </c>
    </row>
    <row r="161" spans="2:7" x14ac:dyDescent="0.25">
      <c r="B161" s="2" t="s">
        <v>203</v>
      </c>
      <c r="C161" s="3" t="s">
        <v>205</v>
      </c>
      <c r="D161" s="4"/>
      <c r="E161" s="4"/>
      <c r="F161" s="4">
        <v>10145.4</v>
      </c>
      <c r="G161" s="4">
        <v>189719.3</v>
      </c>
    </row>
    <row r="162" spans="2:7" x14ac:dyDescent="0.25">
      <c r="B162" s="2" t="s">
        <v>204</v>
      </c>
      <c r="C162" s="3" t="s">
        <v>154</v>
      </c>
      <c r="D162" s="4"/>
      <c r="E162" s="4"/>
      <c r="F162" s="4">
        <v>0</v>
      </c>
      <c r="G162" s="4">
        <v>0</v>
      </c>
    </row>
    <row r="163" spans="2:7" x14ac:dyDescent="0.25">
      <c r="B163" s="2" t="s">
        <v>300</v>
      </c>
      <c r="C163" s="3" t="s">
        <v>158</v>
      </c>
      <c r="D163" s="4"/>
      <c r="E163" s="4"/>
      <c r="F163" s="4">
        <v>4613.6899999999996</v>
      </c>
      <c r="G163" s="4">
        <v>26766.3</v>
      </c>
    </row>
    <row r="164" spans="2:7" x14ac:dyDescent="0.25">
      <c r="B164" s="2" t="s">
        <v>301</v>
      </c>
      <c r="C164" s="3" t="s">
        <v>302</v>
      </c>
      <c r="D164" s="4"/>
      <c r="E164" s="4"/>
      <c r="F164" s="4">
        <v>0</v>
      </c>
      <c r="G164" s="4">
        <v>0</v>
      </c>
    </row>
    <row r="165" spans="2:7" x14ac:dyDescent="0.25">
      <c r="B165" s="2" t="s">
        <v>207</v>
      </c>
      <c r="C165" s="3" t="s">
        <v>208</v>
      </c>
      <c r="D165" s="4"/>
      <c r="E165" s="4"/>
      <c r="F165" s="4">
        <v>-276.62</v>
      </c>
      <c r="G165" s="4">
        <v>27105.69</v>
      </c>
    </row>
    <row r="166" spans="2:7" x14ac:dyDescent="0.25">
      <c r="B166" s="2" t="s">
        <v>206</v>
      </c>
      <c r="C166" s="3" t="s">
        <v>209</v>
      </c>
      <c r="D166" s="4"/>
      <c r="E166" s="4"/>
      <c r="F166" s="4">
        <v>7833.3</v>
      </c>
      <c r="G166" s="4">
        <v>43418</v>
      </c>
    </row>
    <row r="167" spans="2:7" x14ac:dyDescent="0.25">
      <c r="B167" s="2" t="s">
        <v>435</v>
      </c>
      <c r="C167" s="3" t="s">
        <v>437</v>
      </c>
      <c r="D167" s="4"/>
      <c r="E167" s="4"/>
      <c r="F167" s="4">
        <v>0</v>
      </c>
      <c r="G167" s="4">
        <v>2835.09</v>
      </c>
    </row>
    <row r="168" spans="2:7" x14ac:dyDescent="0.25">
      <c r="B168" s="2" t="s">
        <v>471</v>
      </c>
      <c r="C168" s="3" t="s">
        <v>472</v>
      </c>
      <c r="D168" s="4"/>
      <c r="E168" s="4"/>
      <c r="F168" s="4">
        <v>0</v>
      </c>
      <c r="G168" s="4">
        <v>3000</v>
      </c>
    </row>
    <row r="169" spans="2:7" x14ac:dyDescent="0.25">
      <c r="B169" s="2" t="s">
        <v>424</v>
      </c>
      <c r="C169" s="3" t="s">
        <v>244</v>
      </c>
      <c r="D169" s="4"/>
      <c r="E169" s="4"/>
      <c r="F169" s="4">
        <v>778</v>
      </c>
      <c r="G169" s="4">
        <v>1159.44</v>
      </c>
    </row>
    <row r="170" spans="2:7" x14ac:dyDescent="0.25">
      <c r="B170" s="14" t="s">
        <v>348</v>
      </c>
      <c r="C170" s="15" t="s">
        <v>349</v>
      </c>
      <c r="D170" s="16">
        <f>219914+14538</f>
        <v>234452</v>
      </c>
      <c r="E170" s="16">
        <v>304776</v>
      </c>
      <c r="F170" s="16">
        <f>SUM(F171:F173)</f>
        <v>22092.14</v>
      </c>
      <c r="G170" s="16">
        <f>SUM(G171:G173)</f>
        <v>276463.92000000004</v>
      </c>
    </row>
    <row r="171" spans="2:7" x14ac:dyDescent="0.25">
      <c r="B171" s="2" t="s">
        <v>350</v>
      </c>
      <c r="C171" s="20" t="s">
        <v>170</v>
      </c>
      <c r="D171" s="4"/>
      <c r="E171" s="4"/>
      <c r="F171" s="4">
        <v>3367.98</v>
      </c>
      <c r="G171" s="4">
        <v>44630.86</v>
      </c>
    </row>
    <row r="172" spans="2:7" x14ac:dyDescent="0.25">
      <c r="B172" s="2" t="s">
        <v>351</v>
      </c>
      <c r="C172" s="19" t="s">
        <v>190</v>
      </c>
      <c r="D172" s="4"/>
      <c r="E172" s="4"/>
      <c r="F172" s="4">
        <v>18724.16</v>
      </c>
      <c r="G172" s="4">
        <v>228588.17</v>
      </c>
    </row>
    <row r="173" spans="2:7" x14ac:dyDescent="0.25">
      <c r="B173" s="2" t="s">
        <v>352</v>
      </c>
      <c r="C173" s="3" t="s">
        <v>192</v>
      </c>
      <c r="D173" s="4"/>
      <c r="E173" s="4"/>
      <c r="F173" s="4">
        <v>0</v>
      </c>
      <c r="G173" s="4">
        <v>3244.89</v>
      </c>
    </row>
    <row r="174" spans="2:7" x14ac:dyDescent="0.25">
      <c r="B174" s="14" t="s">
        <v>212</v>
      </c>
      <c r="C174" s="15" t="s">
        <v>231</v>
      </c>
      <c r="D174" s="16">
        <v>8393</v>
      </c>
      <c r="E174" s="16">
        <v>31493</v>
      </c>
      <c r="F174" s="16">
        <f>SUM(F175:F176)</f>
        <v>3098.94</v>
      </c>
      <c r="G174" s="16">
        <f>SUM(G175:G176)</f>
        <v>31483.88</v>
      </c>
    </row>
    <row r="175" spans="2:7" x14ac:dyDescent="0.25">
      <c r="B175" s="2" t="s">
        <v>229</v>
      </c>
      <c r="C175" s="3" t="s">
        <v>232</v>
      </c>
      <c r="D175" s="4"/>
      <c r="E175" s="4"/>
      <c r="F175" s="4">
        <v>106.86</v>
      </c>
      <c r="G175" s="4">
        <v>748.02</v>
      </c>
    </row>
    <row r="176" spans="2:7" x14ac:dyDescent="0.25">
      <c r="B176" s="2" t="s">
        <v>230</v>
      </c>
      <c r="C176" s="3" t="s">
        <v>233</v>
      </c>
      <c r="D176" s="4"/>
      <c r="E176" s="4"/>
      <c r="F176" s="4">
        <v>2992.08</v>
      </c>
      <c r="G176" s="4">
        <v>30735.86</v>
      </c>
    </row>
    <row r="177" spans="2:7" x14ac:dyDescent="0.25">
      <c r="B177" s="14" t="s">
        <v>214</v>
      </c>
      <c r="C177" s="15" t="s">
        <v>303</v>
      </c>
      <c r="D177" s="16">
        <f>134194+62238+71400</f>
        <v>267832</v>
      </c>
      <c r="E177" s="16">
        <f>150465+57120</f>
        <v>207585</v>
      </c>
      <c r="F177" s="16">
        <f>SUM(F178:F184)</f>
        <v>40322.22</v>
      </c>
      <c r="G177" s="16">
        <f>SUM(G178:G184)</f>
        <v>161165.54999999999</v>
      </c>
    </row>
    <row r="178" spans="2:7" x14ac:dyDescent="0.25">
      <c r="B178" s="2" t="s">
        <v>213</v>
      </c>
      <c r="C178" s="3" t="s">
        <v>304</v>
      </c>
      <c r="D178" s="4"/>
      <c r="E178" s="4"/>
      <c r="F178" s="4">
        <v>4578.8100000000004</v>
      </c>
      <c r="G178" s="4">
        <v>38307.449999999997</v>
      </c>
    </row>
    <row r="179" spans="2:7" x14ac:dyDescent="0.25">
      <c r="B179" s="2" t="s">
        <v>344</v>
      </c>
      <c r="C179" s="3" t="s">
        <v>345</v>
      </c>
      <c r="D179" s="4"/>
      <c r="E179" s="4"/>
      <c r="F179" s="4">
        <v>1229.96</v>
      </c>
      <c r="G179" s="4">
        <v>1229.96</v>
      </c>
    </row>
    <row r="180" spans="2:7" x14ac:dyDescent="0.25">
      <c r="B180" s="2" t="s">
        <v>305</v>
      </c>
      <c r="C180" s="3" t="s">
        <v>306</v>
      </c>
      <c r="D180" s="4"/>
      <c r="E180" s="4"/>
      <c r="F180" s="4">
        <v>3965.01</v>
      </c>
      <c r="G180" s="4">
        <v>17254.72</v>
      </c>
    </row>
    <row r="181" spans="2:7" x14ac:dyDescent="0.25">
      <c r="B181" s="2" t="s">
        <v>307</v>
      </c>
      <c r="C181" s="3" t="s">
        <v>308</v>
      </c>
      <c r="D181" s="4"/>
      <c r="E181" s="4"/>
      <c r="F181" s="4">
        <v>228.95</v>
      </c>
      <c r="G181" s="4">
        <v>1718.33</v>
      </c>
    </row>
    <row r="182" spans="2:7" x14ac:dyDescent="0.25">
      <c r="B182" s="2" t="s">
        <v>426</v>
      </c>
      <c r="C182" s="3" t="s">
        <v>427</v>
      </c>
      <c r="D182" s="4"/>
      <c r="E182" s="4"/>
      <c r="F182" s="4">
        <v>0</v>
      </c>
      <c r="G182" s="4">
        <v>1002.11</v>
      </c>
    </row>
    <row r="183" spans="2:7" x14ac:dyDescent="0.25">
      <c r="B183" s="2" t="s">
        <v>309</v>
      </c>
      <c r="C183" s="3" t="s">
        <v>310</v>
      </c>
      <c r="D183" s="4"/>
      <c r="E183" s="4"/>
      <c r="F183" s="4">
        <v>30319.49</v>
      </c>
      <c r="G183" s="4">
        <v>100601.76</v>
      </c>
    </row>
    <row r="184" spans="2:7" x14ac:dyDescent="0.25">
      <c r="B184" s="2" t="s">
        <v>418</v>
      </c>
      <c r="C184" s="3" t="s">
        <v>419</v>
      </c>
      <c r="D184" s="4"/>
      <c r="E184" s="4"/>
      <c r="F184" s="4">
        <v>0</v>
      </c>
      <c r="G184" s="4">
        <v>1051.22</v>
      </c>
    </row>
    <row r="185" spans="2:7" x14ac:dyDescent="0.25">
      <c r="B185" s="14" t="s">
        <v>215</v>
      </c>
      <c r="C185" s="15" t="s">
        <v>216</v>
      </c>
      <c r="D185" s="16">
        <f>100000+61008+4817</f>
        <v>165825</v>
      </c>
      <c r="E185" s="16">
        <v>390537</v>
      </c>
      <c r="F185" s="16">
        <f>F186</f>
        <v>39720.449999999997</v>
      </c>
      <c r="G185" s="16">
        <f>G186</f>
        <v>359753.21</v>
      </c>
    </row>
    <row r="186" spans="2:7" x14ac:dyDescent="0.25">
      <c r="B186" s="2" t="s">
        <v>217</v>
      </c>
      <c r="C186" s="3" t="s">
        <v>218</v>
      </c>
      <c r="D186" s="4"/>
      <c r="E186" s="4"/>
      <c r="F186" s="4">
        <v>39720.449999999997</v>
      </c>
      <c r="G186" s="4">
        <v>359753.21</v>
      </c>
    </row>
    <row r="187" spans="2:7" x14ac:dyDescent="0.25">
      <c r="B187" s="14" t="s">
        <v>234</v>
      </c>
      <c r="C187" s="15" t="s">
        <v>235</v>
      </c>
      <c r="D187" s="16">
        <v>53431</v>
      </c>
      <c r="E187" s="16">
        <v>90229</v>
      </c>
      <c r="F187" s="16">
        <f>F188+F189</f>
        <v>8537.0099999999984</v>
      </c>
      <c r="G187" s="16">
        <f>G188+G189</f>
        <v>76940.37</v>
      </c>
    </row>
    <row r="188" spans="2:7" x14ac:dyDescent="0.25">
      <c r="B188" s="2" t="s">
        <v>237</v>
      </c>
      <c r="C188" s="3" t="s">
        <v>236</v>
      </c>
      <c r="D188" s="4"/>
      <c r="E188" s="4"/>
      <c r="F188" s="4">
        <v>166.63</v>
      </c>
      <c r="G188" s="4">
        <v>2475.79</v>
      </c>
    </row>
    <row r="189" spans="2:7" x14ac:dyDescent="0.25">
      <c r="B189" s="2" t="s">
        <v>238</v>
      </c>
      <c r="C189" s="3" t="s">
        <v>239</v>
      </c>
      <c r="D189" s="4"/>
      <c r="E189" s="4"/>
      <c r="F189" s="4">
        <v>8370.3799999999992</v>
      </c>
      <c r="G189" s="4">
        <v>74464.58</v>
      </c>
    </row>
    <row r="190" spans="2:7" x14ac:dyDescent="0.25">
      <c r="B190" s="14" t="s">
        <v>451</v>
      </c>
      <c r="C190" s="15" t="s">
        <v>464</v>
      </c>
      <c r="D190" s="16">
        <v>0</v>
      </c>
      <c r="E190" s="16">
        <v>67200</v>
      </c>
      <c r="F190" s="16">
        <f>SUM(F191+F192)</f>
        <v>40312.950000000004</v>
      </c>
      <c r="G190" s="16">
        <f>SUM(G191+G192)</f>
        <v>66838.94</v>
      </c>
    </row>
    <row r="191" spans="2:7" x14ac:dyDescent="0.25">
      <c r="B191" s="2" t="s">
        <v>479</v>
      </c>
      <c r="C191" s="3" t="s">
        <v>465</v>
      </c>
      <c r="D191" s="4"/>
      <c r="E191" s="4"/>
      <c r="F191" s="4">
        <v>39800.01</v>
      </c>
      <c r="G191" s="4">
        <v>39800.01</v>
      </c>
    </row>
    <row r="192" spans="2:7" x14ac:dyDescent="0.25">
      <c r="B192" s="2" t="s">
        <v>473</v>
      </c>
      <c r="C192" s="3" t="s">
        <v>474</v>
      </c>
      <c r="D192" s="4"/>
      <c r="E192" s="4"/>
      <c r="F192" s="4">
        <v>512.94000000000005</v>
      </c>
      <c r="G192" s="4">
        <v>27038.93</v>
      </c>
    </row>
    <row r="193" spans="2:7" x14ac:dyDescent="0.25">
      <c r="B193" s="14" t="s">
        <v>240</v>
      </c>
      <c r="C193" s="15" t="s">
        <v>86</v>
      </c>
      <c r="D193" s="16">
        <f>20000+12342+2621</f>
        <v>34963</v>
      </c>
      <c r="E193" s="16">
        <v>11969</v>
      </c>
      <c r="F193" s="16">
        <f>SUM(F194:F196)</f>
        <v>0</v>
      </c>
      <c r="G193" s="16">
        <f>SUM(G194:G196)</f>
        <v>3915.53</v>
      </c>
    </row>
    <row r="194" spans="2:7" x14ac:dyDescent="0.25">
      <c r="B194" s="2" t="s">
        <v>241</v>
      </c>
      <c r="C194" s="3" t="s">
        <v>242</v>
      </c>
      <c r="D194" s="4"/>
      <c r="E194" s="4"/>
      <c r="F194" s="4">
        <v>0</v>
      </c>
      <c r="G194" s="4">
        <v>3915.53</v>
      </c>
    </row>
    <row r="195" spans="2:7" x14ac:dyDescent="0.25">
      <c r="B195" s="2" t="s">
        <v>243</v>
      </c>
      <c r="C195" s="3" t="s">
        <v>244</v>
      </c>
      <c r="D195" s="4"/>
      <c r="E195" s="4"/>
      <c r="F195" s="4">
        <v>0</v>
      </c>
      <c r="G195" s="4">
        <v>0</v>
      </c>
    </row>
    <row r="196" spans="2:7" x14ac:dyDescent="0.25">
      <c r="B196" s="2" t="s">
        <v>245</v>
      </c>
      <c r="C196" s="3" t="s">
        <v>246</v>
      </c>
      <c r="D196" s="4"/>
      <c r="E196" s="4"/>
      <c r="F196" s="4">
        <v>0</v>
      </c>
      <c r="G196" s="4">
        <v>0</v>
      </c>
    </row>
    <row r="197" spans="2:7" x14ac:dyDescent="0.25">
      <c r="B197" s="11" t="s">
        <v>333</v>
      </c>
      <c r="C197" s="15" t="s">
        <v>334</v>
      </c>
      <c r="D197" s="16">
        <f>238437+236349</f>
        <v>474786</v>
      </c>
      <c r="E197" s="16">
        <v>379828</v>
      </c>
      <c r="F197" s="16">
        <f>SUM(F198)</f>
        <v>29633.09</v>
      </c>
      <c r="G197" s="16">
        <f>SUM(G198)</f>
        <v>235482.13</v>
      </c>
    </row>
    <row r="198" spans="2:7" x14ac:dyDescent="0.25">
      <c r="B198" s="2" t="s">
        <v>335</v>
      </c>
      <c r="C198" s="3" t="s">
        <v>336</v>
      </c>
      <c r="D198" s="4"/>
      <c r="E198" s="4"/>
      <c r="F198" s="4">
        <v>29633.09</v>
      </c>
      <c r="G198" s="4">
        <v>235482.13</v>
      </c>
    </row>
    <row r="199" spans="2:7" x14ac:dyDescent="0.25">
      <c r="B199" s="6" t="s">
        <v>247</v>
      </c>
      <c r="C199" s="7" t="s">
        <v>76</v>
      </c>
      <c r="D199" s="4">
        <f>D200+D202</f>
        <v>57095</v>
      </c>
      <c r="E199" s="4">
        <f>E200+E202</f>
        <v>115676</v>
      </c>
      <c r="F199" s="4">
        <f>F200+F202</f>
        <v>15626</v>
      </c>
      <c r="G199" s="4">
        <f>G200+G202</f>
        <v>99212</v>
      </c>
    </row>
    <row r="200" spans="2:7" x14ac:dyDescent="0.25">
      <c r="B200" s="14" t="s">
        <v>248</v>
      </c>
      <c r="C200" s="15" t="s">
        <v>166</v>
      </c>
      <c r="D200" s="16">
        <v>50000</v>
      </c>
      <c r="E200" s="16">
        <v>110000</v>
      </c>
      <c r="F200" s="16">
        <f>F201</f>
        <v>15626</v>
      </c>
      <c r="G200" s="16">
        <f>G201</f>
        <v>99212</v>
      </c>
    </row>
    <row r="201" spans="2:7" x14ac:dyDescent="0.25">
      <c r="B201" s="6" t="s">
        <v>249</v>
      </c>
      <c r="C201" s="3" t="s">
        <v>346</v>
      </c>
      <c r="D201" s="4"/>
      <c r="E201" s="4"/>
      <c r="F201" s="4">
        <v>15626</v>
      </c>
      <c r="G201" s="4">
        <v>99212</v>
      </c>
    </row>
    <row r="202" spans="2:7" x14ac:dyDescent="0.25">
      <c r="B202" s="14" t="s">
        <v>311</v>
      </c>
      <c r="C202" s="15" t="s">
        <v>303</v>
      </c>
      <c r="D202" s="16">
        <f>7095</f>
        <v>7095</v>
      </c>
      <c r="E202" s="16">
        <v>5676</v>
      </c>
      <c r="F202" s="16">
        <f>SUM(F203)</f>
        <v>0</v>
      </c>
      <c r="G202" s="16">
        <f>SUM(G203)</f>
        <v>0</v>
      </c>
    </row>
    <row r="203" spans="2:7" x14ac:dyDescent="0.25">
      <c r="B203" s="6" t="s">
        <v>312</v>
      </c>
      <c r="C203" s="3" t="s">
        <v>304</v>
      </c>
      <c r="D203" s="4"/>
      <c r="E203" s="4"/>
      <c r="F203" s="4">
        <v>0</v>
      </c>
      <c r="G203" s="4">
        <v>0</v>
      </c>
    </row>
    <row r="204" spans="2:7" x14ac:dyDescent="0.25">
      <c r="B204" s="11" t="s">
        <v>313</v>
      </c>
      <c r="C204" s="12" t="s">
        <v>314</v>
      </c>
      <c r="D204" s="13">
        <f>D207+D209</f>
        <v>2130000</v>
      </c>
      <c r="E204" s="13">
        <f>E207+E209</f>
        <v>2944770</v>
      </c>
      <c r="F204" s="13">
        <f>F207+F209</f>
        <v>498285.8</v>
      </c>
      <c r="G204" s="13">
        <f>G207+G209</f>
        <v>2178524.9300000002</v>
      </c>
    </row>
    <row r="205" spans="2:7" x14ac:dyDescent="0.25">
      <c r="B205" s="2" t="s">
        <v>315</v>
      </c>
      <c r="C205" s="3" t="s">
        <v>316</v>
      </c>
      <c r="D205" s="4">
        <f>D207+D209</f>
        <v>2130000</v>
      </c>
      <c r="E205" s="4">
        <f>E207+E209</f>
        <v>2944770</v>
      </c>
      <c r="F205" s="4">
        <f>F207+F209</f>
        <v>498285.8</v>
      </c>
      <c r="G205" s="4">
        <f>G207+G209</f>
        <v>2178524.9300000002</v>
      </c>
    </row>
    <row r="206" spans="2:7" x14ac:dyDescent="0.25">
      <c r="B206" s="2" t="s">
        <v>317</v>
      </c>
      <c r="C206" s="3" t="s">
        <v>12</v>
      </c>
      <c r="D206" s="4">
        <f>D207+D209</f>
        <v>2130000</v>
      </c>
      <c r="E206" s="4">
        <f>E207+E209</f>
        <v>2944770</v>
      </c>
      <c r="F206" s="4">
        <f>F207+F209</f>
        <v>498285.8</v>
      </c>
      <c r="G206" s="4">
        <f>G207+G209</f>
        <v>2178524.9300000002</v>
      </c>
    </row>
    <row r="207" spans="2:7" x14ac:dyDescent="0.25">
      <c r="B207" s="14" t="s">
        <v>250</v>
      </c>
      <c r="C207" s="15" t="s">
        <v>251</v>
      </c>
      <c r="D207" s="16">
        <v>0</v>
      </c>
      <c r="E207" s="16">
        <v>421787</v>
      </c>
      <c r="F207" s="16">
        <f>F208</f>
        <v>174239.05</v>
      </c>
      <c r="G207" s="16">
        <f>G208</f>
        <v>420983</v>
      </c>
    </row>
    <row r="208" spans="2:7" x14ac:dyDescent="0.25">
      <c r="B208" s="6" t="s">
        <v>252</v>
      </c>
      <c r="C208" s="7" t="s">
        <v>253</v>
      </c>
      <c r="D208" s="4"/>
      <c r="E208" s="4"/>
      <c r="F208" s="4">
        <v>174239.05</v>
      </c>
      <c r="G208" s="4">
        <v>420983</v>
      </c>
    </row>
    <row r="209" spans="2:7" x14ac:dyDescent="0.25">
      <c r="B209" s="14" t="s">
        <v>318</v>
      </c>
      <c r="C209" s="15" t="s">
        <v>319</v>
      </c>
      <c r="D209" s="16">
        <f>130000+1000000+1000000</f>
        <v>2130000</v>
      </c>
      <c r="E209" s="16">
        <v>2522983</v>
      </c>
      <c r="F209" s="16">
        <f>SUM(F210:F224)</f>
        <v>324046.75</v>
      </c>
      <c r="G209" s="16">
        <f>SUM(G210:G224)</f>
        <v>1757541.9300000002</v>
      </c>
    </row>
    <row r="210" spans="2:7" x14ac:dyDescent="0.25">
      <c r="B210" s="6" t="s">
        <v>340</v>
      </c>
      <c r="C210" s="7" t="s">
        <v>341</v>
      </c>
      <c r="D210" s="8"/>
      <c r="E210" s="8"/>
      <c r="F210" s="8">
        <v>0</v>
      </c>
      <c r="G210" s="8">
        <v>26688</v>
      </c>
    </row>
    <row r="211" spans="2:7" x14ac:dyDescent="0.25">
      <c r="B211" s="6" t="s">
        <v>428</v>
      </c>
      <c r="C211" s="7" t="s">
        <v>429</v>
      </c>
      <c r="D211" s="8"/>
      <c r="E211" s="8"/>
      <c r="F211" s="8">
        <v>598</v>
      </c>
      <c r="G211" s="8">
        <v>4678.53</v>
      </c>
    </row>
    <row r="212" spans="2:7" x14ac:dyDescent="0.25">
      <c r="B212" s="6" t="s">
        <v>337</v>
      </c>
      <c r="C212" s="7" t="s">
        <v>443</v>
      </c>
      <c r="D212" s="5"/>
      <c r="E212" s="5"/>
      <c r="F212" s="8">
        <v>1185</v>
      </c>
      <c r="G212" s="8">
        <v>181095.48</v>
      </c>
    </row>
    <row r="213" spans="2:7" x14ac:dyDescent="0.25">
      <c r="B213" s="6" t="s">
        <v>320</v>
      </c>
      <c r="C213" s="7" t="s">
        <v>321</v>
      </c>
      <c r="D213" s="4"/>
      <c r="E213" s="4"/>
      <c r="F213" s="4">
        <v>3746.15</v>
      </c>
      <c r="G213" s="4">
        <v>26998.11</v>
      </c>
    </row>
    <row r="214" spans="2:7" x14ac:dyDescent="0.25">
      <c r="B214" s="6" t="s">
        <v>460</v>
      </c>
      <c r="C214" s="7" t="s">
        <v>461</v>
      </c>
      <c r="D214" s="4"/>
      <c r="E214" s="4"/>
      <c r="F214" s="4">
        <v>649</v>
      </c>
      <c r="G214" s="4">
        <v>2989.61</v>
      </c>
    </row>
    <row r="215" spans="2:7" x14ac:dyDescent="0.25">
      <c r="B215" s="6" t="s">
        <v>342</v>
      </c>
      <c r="C215" s="7" t="s">
        <v>343</v>
      </c>
      <c r="D215" s="4"/>
      <c r="E215" s="4"/>
      <c r="F215" s="4">
        <v>13510.6</v>
      </c>
      <c r="G215" s="4">
        <v>235328.04</v>
      </c>
    </row>
    <row r="216" spans="2:7" x14ac:dyDescent="0.25">
      <c r="B216" s="6" t="s">
        <v>322</v>
      </c>
      <c r="C216" s="7" t="s">
        <v>323</v>
      </c>
      <c r="D216" s="4"/>
      <c r="E216" s="4"/>
      <c r="F216" s="4">
        <v>13308.38</v>
      </c>
      <c r="G216" s="4">
        <v>290916.96000000002</v>
      </c>
    </row>
    <row r="217" spans="2:7" x14ac:dyDescent="0.25">
      <c r="B217" s="6" t="s">
        <v>325</v>
      </c>
      <c r="C217" s="7" t="s">
        <v>324</v>
      </c>
      <c r="D217" s="4"/>
      <c r="E217" s="4"/>
      <c r="F217" s="4">
        <v>272350.39</v>
      </c>
      <c r="G217" s="4">
        <v>478954.93</v>
      </c>
    </row>
    <row r="218" spans="2:7" x14ac:dyDescent="0.25">
      <c r="B218" s="6" t="s">
        <v>480</v>
      </c>
      <c r="C218" s="7" t="s">
        <v>481</v>
      </c>
      <c r="D218" s="4"/>
      <c r="E218" s="4"/>
      <c r="F218" s="4">
        <v>3856.83</v>
      </c>
      <c r="G218" s="4">
        <v>3856.83</v>
      </c>
    </row>
    <row r="219" spans="2:7" x14ac:dyDescent="0.25">
      <c r="B219" s="2" t="s">
        <v>326</v>
      </c>
      <c r="C219" s="7" t="s">
        <v>327</v>
      </c>
      <c r="D219" s="4"/>
      <c r="E219" s="4"/>
      <c r="F219" s="4">
        <v>0</v>
      </c>
      <c r="G219" s="4">
        <v>58904.36</v>
      </c>
    </row>
    <row r="220" spans="2:7" x14ac:dyDescent="0.25">
      <c r="B220" s="6" t="s">
        <v>329</v>
      </c>
      <c r="C220" s="7" t="s">
        <v>328</v>
      </c>
      <c r="D220" s="4"/>
      <c r="E220" s="4"/>
      <c r="F220" s="4">
        <v>10719.8</v>
      </c>
      <c r="G220" s="4">
        <v>63663.78</v>
      </c>
    </row>
    <row r="221" spans="2:7" x14ac:dyDescent="0.25">
      <c r="B221" s="6" t="s">
        <v>330</v>
      </c>
      <c r="C221" s="7" t="s">
        <v>331</v>
      </c>
      <c r="D221" s="4"/>
      <c r="E221" s="4"/>
      <c r="F221" s="4">
        <v>0</v>
      </c>
      <c r="G221" s="4">
        <v>2273.6999999999998</v>
      </c>
    </row>
    <row r="222" spans="2:7" x14ac:dyDescent="0.25">
      <c r="B222" s="6" t="s">
        <v>482</v>
      </c>
      <c r="C222" s="7" t="s">
        <v>483</v>
      </c>
      <c r="D222" s="4"/>
      <c r="E222" s="4"/>
      <c r="F222" s="4">
        <v>1842.6</v>
      </c>
      <c r="G222" s="4">
        <v>1842.6</v>
      </c>
    </row>
    <row r="223" spans="2:7" x14ac:dyDescent="0.25">
      <c r="B223" s="6" t="s">
        <v>332</v>
      </c>
      <c r="C223" s="7" t="s">
        <v>484</v>
      </c>
      <c r="D223" s="4"/>
      <c r="E223" s="4"/>
      <c r="F223" s="4">
        <v>2280</v>
      </c>
      <c r="G223" s="4">
        <v>2280</v>
      </c>
    </row>
    <row r="224" spans="2:7" x14ac:dyDescent="0.25">
      <c r="B224" s="6" t="s">
        <v>430</v>
      </c>
      <c r="C224" s="7" t="s">
        <v>431</v>
      </c>
      <c r="D224" s="4"/>
      <c r="E224" s="4"/>
      <c r="F224" s="4">
        <v>0</v>
      </c>
      <c r="G224" s="4">
        <v>377071</v>
      </c>
    </row>
    <row r="225" spans="2:9" ht="30" customHeight="1" x14ac:dyDescent="0.25">
      <c r="B225" s="38" t="s">
        <v>347</v>
      </c>
      <c r="C225" s="39"/>
      <c r="D225" s="17">
        <f>D204+D9</f>
        <v>89690256</v>
      </c>
      <c r="E225" s="17">
        <f>E204+E9</f>
        <v>96082235</v>
      </c>
      <c r="F225" s="17">
        <f>F204+F9</f>
        <v>9496476.8900000006</v>
      </c>
      <c r="G225" s="17">
        <f>G204+G9</f>
        <v>93602140.379999995</v>
      </c>
    </row>
    <row r="227" spans="2:9" x14ac:dyDescent="0.25">
      <c r="B227" s="1"/>
      <c r="D227" s="9"/>
      <c r="E227" s="9"/>
      <c r="F227" s="9"/>
      <c r="G227" s="9"/>
    </row>
    <row r="228" spans="2:9" x14ac:dyDescent="0.25">
      <c r="B228" s="1"/>
      <c r="D228" s="9"/>
      <c r="E228" s="9"/>
      <c r="F228" s="9"/>
      <c r="G228" s="9"/>
    </row>
    <row r="229" spans="2:9" x14ac:dyDescent="0.25">
      <c r="B229" s="1"/>
      <c r="D229" s="9"/>
      <c r="E229" s="9"/>
      <c r="F229" s="9"/>
      <c r="G229" s="9"/>
      <c r="I229" s="9"/>
    </row>
    <row r="230" spans="2:9" x14ac:dyDescent="0.25">
      <c r="B230" s="1"/>
      <c r="D230" s="9"/>
      <c r="E230" s="9"/>
      <c r="F230" s="9"/>
      <c r="G230" s="9"/>
      <c r="I230" s="9"/>
    </row>
    <row r="231" spans="2:9" x14ac:dyDescent="0.25">
      <c r="B231" s="1"/>
      <c r="D231" s="9"/>
      <c r="E231" s="9"/>
      <c r="F231" s="9"/>
      <c r="G231" s="9"/>
      <c r="I231" s="35"/>
    </row>
    <row r="232" spans="2:9" x14ac:dyDescent="0.25">
      <c r="B232" s="1"/>
      <c r="D232" s="9"/>
      <c r="E232" s="9"/>
      <c r="F232" s="9"/>
      <c r="G232" s="9"/>
    </row>
    <row r="233" spans="2:9" x14ac:dyDescent="0.25">
      <c r="B233" s="1"/>
      <c r="D233" s="9"/>
      <c r="E233" s="9"/>
      <c r="F233" s="9"/>
      <c r="G233" s="9"/>
    </row>
    <row r="234" spans="2:9" x14ac:dyDescent="0.25">
      <c r="B234" s="1"/>
      <c r="D234" s="9"/>
      <c r="E234" s="9"/>
      <c r="F234" s="9"/>
      <c r="G234" s="9"/>
    </row>
    <row r="235" spans="2:9" x14ac:dyDescent="0.25">
      <c r="B235" s="1"/>
      <c r="D235" s="9"/>
      <c r="E235" s="9"/>
      <c r="F235" s="9"/>
      <c r="G235" s="9"/>
    </row>
    <row r="236" spans="2:9" x14ac:dyDescent="0.25">
      <c r="B236" s="1"/>
      <c r="D236" s="9"/>
      <c r="E236" s="9"/>
      <c r="F236" s="9"/>
      <c r="G236" s="9"/>
    </row>
    <row r="237" spans="2:9" x14ac:dyDescent="0.25">
      <c r="B237" s="1"/>
      <c r="D237" s="9"/>
      <c r="E237" s="9"/>
      <c r="F237" s="9"/>
      <c r="G237" s="9"/>
    </row>
    <row r="238" spans="2:9" x14ac:dyDescent="0.25">
      <c r="B238" s="1"/>
      <c r="D238" s="9"/>
      <c r="E238" s="9"/>
      <c r="F238" s="9"/>
      <c r="G238" s="9"/>
    </row>
    <row r="239" spans="2:9" x14ac:dyDescent="0.25">
      <c r="B239" s="1"/>
      <c r="D239" s="9"/>
      <c r="E239" s="9"/>
      <c r="F239" s="9"/>
      <c r="G239" s="9"/>
    </row>
    <row r="240" spans="2:9" x14ac:dyDescent="0.25">
      <c r="B240" s="1"/>
      <c r="D240" s="9"/>
      <c r="E240" s="9"/>
      <c r="F240" s="9"/>
      <c r="G240" s="9"/>
    </row>
    <row r="241" spans="2:7" x14ac:dyDescent="0.25">
      <c r="B241" s="1"/>
      <c r="D241" s="9"/>
      <c r="E241" s="9"/>
      <c r="F241" s="9"/>
      <c r="G241" s="9"/>
    </row>
    <row r="242" spans="2:7" x14ac:dyDescent="0.25">
      <c r="B242" s="1"/>
      <c r="D242" s="9"/>
      <c r="E242" s="9"/>
      <c r="F242" s="9"/>
      <c r="G242" s="9"/>
    </row>
    <row r="243" spans="2:7" x14ac:dyDescent="0.25">
      <c r="B243" s="1"/>
      <c r="D243" s="9"/>
      <c r="E243" s="9"/>
      <c r="F243" s="9"/>
      <c r="G243" s="9"/>
    </row>
    <row r="244" spans="2:7" x14ac:dyDescent="0.25">
      <c r="B244" s="1"/>
      <c r="D244" s="9"/>
      <c r="E244" s="9"/>
      <c r="F244" s="9"/>
      <c r="G244" s="9"/>
    </row>
    <row r="245" spans="2:7" x14ac:dyDescent="0.25">
      <c r="B245" s="1"/>
      <c r="D245" s="9"/>
      <c r="E245" s="9"/>
      <c r="F245" s="9"/>
      <c r="G245" s="9"/>
    </row>
    <row r="246" spans="2:7" x14ac:dyDescent="0.25">
      <c r="B246" s="1"/>
      <c r="D246" s="9"/>
      <c r="E246" s="9"/>
      <c r="F246" s="9"/>
      <c r="G246" s="9"/>
    </row>
    <row r="247" spans="2:7" x14ac:dyDescent="0.25">
      <c r="B247" s="1"/>
      <c r="D247" s="9"/>
      <c r="E247" s="9"/>
      <c r="F247" s="9"/>
      <c r="G247" s="9"/>
    </row>
    <row r="248" spans="2:7" x14ac:dyDescent="0.25">
      <c r="B248" s="1"/>
    </row>
    <row r="249" spans="2:7" x14ac:dyDescent="0.25">
      <c r="B249" s="1"/>
    </row>
    <row r="250" spans="2:7" x14ac:dyDescent="0.25">
      <c r="B250" s="1"/>
    </row>
    <row r="251" spans="2:7" x14ac:dyDescent="0.25">
      <c r="B251" s="1"/>
    </row>
    <row r="252" spans="2:7" x14ac:dyDescent="0.25">
      <c r="B252" s="1"/>
    </row>
    <row r="253" spans="2:7" x14ac:dyDescent="0.25">
      <c r="B253" s="1"/>
    </row>
    <row r="254" spans="2:7" x14ac:dyDescent="0.25">
      <c r="B254" s="1"/>
    </row>
    <row r="255" spans="2:7" x14ac:dyDescent="0.25">
      <c r="B255" s="1"/>
    </row>
    <row r="256" spans="2:7" x14ac:dyDescent="0.25">
      <c r="B256" s="1"/>
    </row>
    <row r="257" spans="2:2" x14ac:dyDescent="0.25">
      <c r="B257" s="1"/>
    </row>
    <row r="258" spans="2:2" x14ac:dyDescent="0.25">
      <c r="B258" s="1"/>
    </row>
    <row r="259" spans="2:2" x14ac:dyDescent="0.25">
      <c r="B259" s="1"/>
    </row>
    <row r="260" spans="2:2" x14ac:dyDescent="0.25">
      <c r="B260" s="1"/>
    </row>
    <row r="261" spans="2:2" x14ac:dyDescent="0.25">
      <c r="B261" s="1"/>
    </row>
    <row r="262" spans="2:2" x14ac:dyDescent="0.25">
      <c r="B262" s="1"/>
    </row>
    <row r="263" spans="2:2" x14ac:dyDescent="0.25">
      <c r="B263" s="1"/>
    </row>
    <row r="264" spans="2:2" x14ac:dyDescent="0.25">
      <c r="B264" s="1"/>
    </row>
    <row r="265" spans="2:2" x14ac:dyDescent="0.25">
      <c r="B265" s="1"/>
    </row>
    <row r="266" spans="2:2" x14ac:dyDescent="0.25">
      <c r="B266" s="1"/>
    </row>
    <row r="267" spans="2:2" x14ac:dyDescent="0.25">
      <c r="B267" s="1"/>
    </row>
    <row r="268" spans="2:2" x14ac:dyDescent="0.25">
      <c r="B268" s="1"/>
    </row>
    <row r="269" spans="2:2" x14ac:dyDescent="0.25">
      <c r="B269" s="1"/>
    </row>
    <row r="270" spans="2:2" x14ac:dyDescent="0.25">
      <c r="B270" s="1"/>
    </row>
    <row r="271" spans="2:2" x14ac:dyDescent="0.25">
      <c r="B271" s="1"/>
    </row>
    <row r="272" spans="2:2" x14ac:dyDescent="0.25">
      <c r="B272" s="1"/>
    </row>
    <row r="273" spans="2:2" x14ac:dyDescent="0.25">
      <c r="B273" s="1"/>
    </row>
    <row r="274" spans="2:2" x14ac:dyDescent="0.25">
      <c r="B274" s="1"/>
    </row>
    <row r="275" spans="2:2" x14ac:dyDescent="0.25">
      <c r="B275" s="1"/>
    </row>
    <row r="276" spans="2:2" x14ac:dyDescent="0.25">
      <c r="B276" s="1"/>
    </row>
    <row r="277" spans="2:2" x14ac:dyDescent="0.25">
      <c r="B277" s="1"/>
    </row>
    <row r="278" spans="2:2" x14ac:dyDescent="0.25">
      <c r="B278" s="1"/>
    </row>
    <row r="279" spans="2:2" x14ac:dyDescent="0.25">
      <c r="B279" s="1"/>
    </row>
    <row r="280" spans="2:2" x14ac:dyDescent="0.25">
      <c r="B280" s="1"/>
    </row>
    <row r="281" spans="2:2" x14ac:dyDescent="0.25">
      <c r="B281" s="1"/>
    </row>
    <row r="282" spans="2:2" x14ac:dyDescent="0.25">
      <c r="B282" s="1"/>
    </row>
    <row r="283" spans="2:2" x14ac:dyDescent="0.25">
      <c r="B283" s="1"/>
    </row>
    <row r="284" spans="2:2" x14ac:dyDescent="0.25">
      <c r="B284" s="1"/>
    </row>
    <row r="285" spans="2:2" x14ac:dyDescent="0.25">
      <c r="B285" s="1"/>
    </row>
    <row r="286" spans="2:2" x14ac:dyDescent="0.25">
      <c r="B286" s="1"/>
    </row>
    <row r="287" spans="2:2" x14ac:dyDescent="0.25">
      <c r="B287" s="1"/>
    </row>
    <row r="288" spans="2:2" x14ac:dyDescent="0.25">
      <c r="B288" s="1"/>
    </row>
    <row r="289" spans="2:2" x14ac:dyDescent="0.25">
      <c r="B289" s="1"/>
    </row>
    <row r="290" spans="2:2" x14ac:dyDescent="0.25">
      <c r="B290" s="1"/>
    </row>
    <row r="291" spans="2:2" x14ac:dyDescent="0.25">
      <c r="B291" s="1"/>
    </row>
    <row r="292" spans="2:2" x14ac:dyDescent="0.25">
      <c r="B292" s="1"/>
    </row>
    <row r="293" spans="2:2" x14ac:dyDescent="0.25">
      <c r="B293" s="1"/>
    </row>
    <row r="294" spans="2:2" x14ac:dyDescent="0.25">
      <c r="B294" s="1"/>
    </row>
    <row r="295" spans="2:2" x14ac:dyDescent="0.25">
      <c r="B295" s="1"/>
    </row>
    <row r="296" spans="2:2" x14ac:dyDescent="0.25">
      <c r="B296" s="1"/>
    </row>
    <row r="297" spans="2:2" x14ac:dyDescent="0.25">
      <c r="B297" s="1"/>
    </row>
    <row r="298" spans="2:2" x14ac:dyDescent="0.25">
      <c r="B298" s="1"/>
    </row>
    <row r="299" spans="2:2" x14ac:dyDescent="0.25">
      <c r="B299" s="1"/>
    </row>
    <row r="300" spans="2:2" x14ac:dyDescent="0.25">
      <c r="B300" s="1"/>
    </row>
    <row r="301" spans="2:2" x14ac:dyDescent="0.25">
      <c r="B301" s="1"/>
    </row>
    <row r="302" spans="2:2" x14ac:dyDescent="0.25">
      <c r="B302" s="1"/>
    </row>
    <row r="303" spans="2:2" x14ac:dyDescent="0.25">
      <c r="B303" s="1"/>
    </row>
    <row r="304" spans="2:2" x14ac:dyDescent="0.25">
      <c r="B304" s="1"/>
    </row>
    <row r="305" spans="2:2" x14ac:dyDescent="0.25">
      <c r="B305" s="1"/>
    </row>
    <row r="306" spans="2:2" x14ac:dyDescent="0.25">
      <c r="B306" s="1"/>
    </row>
    <row r="307" spans="2:2" x14ac:dyDescent="0.25">
      <c r="B307" s="1"/>
    </row>
    <row r="308" spans="2:2" x14ac:dyDescent="0.25">
      <c r="B308" s="1"/>
    </row>
    <row r="309" spans="2:2" x14ac:dyDescent="0.25">
      <c r="B309" s="1"/>
    </row>
    <row r="310" spans="2:2" x14ac:dyDescent="0.25">
      <c r="B310" s="1"/>
    </row>
    <row r="311" spans="2:2" x14ac:dyDescent="0.25">
      <c r="B311" s="1"/>
    </row>
    <row r="312" spans="2:2" x14ac:dyDescent="0.25">
      <c r="B312" s="1"/>
    </row>
    <row r="313" spans="2:2" x14ac:dyDescent="0.25">
      <c r="B313" s="1"/>
    </row>
    <row r="314" spans="2:2" x14ac:dyDescent="0.25">
      <c r="B314" s="1"/>
    </row>
    <row r="315" spans="2:2" x14ac:dyDescent="0.25">
      <c r="B315" s="1"/>
    </row>
    <row r="316" spans="2:2" x14ac:dyDescent="0.25">
      <c r="B316" s="1"/>
    </row>
    <row r="317" spans="2:2" x14ac:dyDescent="0.25">
      <c r="B317" s="1"/>
    </row>
    <row r="318" spans="2:2" x14ac:dyDescent="0.25">
      <c r="B318" s="1"/>
    </row>
    <row r="319" spans="2:2" x14ac:dyDescent="0.25">
      <c r="B319" s="1"/>
    </row>
    <row r="320" spans="2:2" x14ac:dyDescent="0.25">
      <c r="B320" s="1"/>
    </row>
    <row r="321" spans="2:2" x14ac:dyDescent="0.25">
      <c r="B321" s="1"/>
    </row>
    <row r="322" spans="2:2" x14ac:dyDescent="0.25">
      <c r="B322" s="1"/>
    </row>
    <row r="323" spans="2:2" x14ac:dyDescent="0.25">
      <c r="B323" s="1"/>
    </row>
    <row r="324" spans="2:2" x14ac:dyDescent="0.25">
      <c r="B324" s="1"/>
    </row>
    <row r="325" spans="2:2" x14ac:dyDescent="0.25">
      <c r="B325" s="1"/>
    </row>
    <row r="326" spans="2:2" x14ac:dyDescent="0.25">
      <c r="B326" s="1"/>
    </row>
    <row r="327" spans="2:2" x14ac:dyDescent="0.25">
      <c r="B327" s="1"/>
    </row>
    <row r="328" spans="2:2" x14ac:dyDescent="0.25">
      <c r="B328" s="1"/>
    </row>
    <row r="329" spans="2:2" x14ac:dyDescent="0.25">
      <c r="B329" s="1"/>
    </row>
    <row r="330" spans="2:2" x14ac:dyDescent="0.25">
      <c r="B330" s="1"/>
    </row>
    <row r="331" spans="2:2" x14ac:dyDescent="0.25">
      <c r="B331" s="1"/>
    </row>
    <row r="332" spans="2:2" x14ac:dyDescent="0.25">
      <c r="B332" s="1"/>
    </row>
    <row r="333" spans="2:2" x14ac:dyDescent="0.25">
      <c r="B333" s="1"/>
    </row>
    <row r="334" spans="2:2" x14ac:dyDescent="0.25">
      <c r="B334" s="1"/>
    </row>
    <row r="335" spans="2:2" x14ac:dyDescent="0.25">
      <c r="B335" s="1"/>
    </row>
    <row r="336" spans="2:2" x14ac:dyDescent="0.25">
      <c r="B336" s="1"/>
    </row>
    <row r="337" spans="2:2" x14ac:dyDescent="0.25">
      <c r="B337" s="1"/>
    </row>
    <row r="338" spans="2:2" x14ac:dyDescent="0.25">
      <c r="B338" s="1"/>
    </row>
    <row r="339" spans="2:2" x14ac:dyDescent="0.25">
      <c r="B339" s="1"/>
    </row>
    <row r="340" spans="2:2" x14ac:dyDescent="0.25">
      <c r="B340" s="1"/>
    </row>
    <row r="341" spans="2:2" x14ac:dyDescent="0.25">
      <c r="B341" s="1"/>
    </row>
    <row r="342" spans="2:2" x14ac:dyDescent="0.25">
      <c r="B342" s="1"/>
    </row>
    <row r="343" spans="2:2" x14ac:dyDescent="0.25">
      <c r="B343" s="1"/>
    </row>
    <row r="344" spans="2:2" x14ac:dyDescent="0.25">
      <c r="B344" s="1"/>
    </row>
    <row r="345" spans="2:2" x14ac:dyDescent="0.25">
      <c r="B345" s="1"/>
    </row>
    <row r="346" spans="2:2" x14ac:dyDescent="0.25">
      <c r="B346" s="1"/>
    </row>
    <row r="347" spans="2:2" x14ac:dyDescent="0.25">
      <c r="B347" s="1"/>
    </row>
    <row r="348" spans="2:2" x14ac:dyDescent="0.25">
      <c r="B348" s="1"/>
    </row>
    <row r="349" spans="2:2" x14ac:dyDescent="0.25">
      <c r="B349" s="1"/>
    </row>
    <row r="350" spans="2:2" x14ac:dyDescent="0.25">
      <c r="B350" s="1"/>
    </row>
    <row r="351" spans="2:2" x14ac:dyDescent="0.25">
      <c r="B351" s="1"/>
    </row>
    <row r="352" spans="2:2" x14ac:dyDescent="0.25">
      <c r="B352" s="1"/>
    </row>
    <row r="353" spans="2:2" x14ac:dyDescent="0.25">
      <c r="B353" s="1"/>
    </row>
    <row r="354" spans="2:2" x14ac:dyDescent="0.25">
      <c r="B354" s="1"/>
    </row>
    <row r="355" spans="2:2" x14ac:dyDescent="0.25">
      <c r="B355" s="1"/>
    </row>
    <row r="356" spans="2:2" x14ac:dyDescent="0.25">
      <c r="B356" s="1"/>
    </row>
    <row r="357" spans="2:2" x14ac:dyDescent="0.25">
      <c r="B357" s="1"/>
    </row>
    <row r="358" spans="2:2" x14ac:dyDescent="0.25">
      <c r="B358" s="1"/>
    </row>
    <row r="359" spans="2:2" x14ac:dyDescent="0.25">
      <c r="B359" s="1"/>
    </row>
    <row r="360" spans="2:2" x14ac:dyDescent="0.25">
      <c r="B360" s="1"/>
    </row>
    <row r="361" spans="2:2" x14ac:dyDescent="0.25">
      <c r="B361" s="1"/>
    </row>
    <row r="362" spans="2:2" x14ac:dyDescent="0.25">
      <c r="B362" s="1"/>
    </row>
    <row r="363" spans="2:2" x14ac:dyDescent="0.25">
      <c r="B363" s="1"/>
    </row>
    <row r="364" spans="2:2" x14ac:dyDescent="0.25">
      <c r="B364" s="1"/>
    </row>
    <row r="365" spans="2:2" x14ac:dyDescent="0.25">
      <c r="B365" s="1"/>
    </row>
    <row r="366" spans="2:2" x14ac:dyDescent="0.25">
      <c r="B366" s="1"/>
    </row>
    <row r="367" spans="2:2" x14ac:dyDescent="0.25">
      <c r="B367" s="1"/>
    </row>
    <row r="368" spans="2:2" x14ac:dyDescent="0.25">
      <c r="B368" s="1"/>
    </row>
    <row r="369" spans="2:2" x14ac:dyDescent="0.25">
      <c r="B369" s="1"/>
    </row>
    <row r="370" spans="2:2" x14ac:dyDescent="0.25">
      <c r="B370" s="1"/>
    </row>
    <row r="371" spans="2:2" x14ac:dyDescent="0.25">
      <c r="B371" s="1"/>
    </row>
    <row r="372" spans="2:2" x14ac:dyDescent="0.25">
      <c r="B372" s="1"/>
    </row>
    <row r="373" spans="2:2" x14ac:dyDescent="0.25">
      <c r="B373" s="1"/>
    </row>
    <row r="374" spans="2:2" x14ac:dyDescent="0.25">
      <c r="B374" s="1"/>
    </row>
    <row r="375" spans="2:2" x14ac:dyDescent="0.25">
      <c r="B375" s="1"/>
    </row>
    <row r="376" spans="2:2" x14ac:dyDescent="0.25">
      <c r="B376" s="1"/>
    </row>
    <row r="377" spans="2:2" x14ac:dyDescent="0.25">
      <c r="B377" s="1"/>
    </row>
    <row r="378" spans="2:2" x14ac:dyDescent="0.25">
      <c r="B378" s="1"/>
    </row>
    <row r="379" spans="2:2" x14ac:dyDescent="0.25">
      <c r="B379" s="1"/>
    </row>
    <row r="380" spans="2:2" x14ac:dyDescent="0.25">
      <c r="B380" s="1"/>
    </row>
    <row r="381" spans="2:2" x14ac:dyDescent="0.25">
      <c r="B381" s="1"/>
    </row>
    <row r="382" spans="2:2" x14ac:dyDescent="0.25">
      <c r="B382" s="1"/>
    </row>
    <row r="383" spans="2:2" x14ac:dyDescent="0.25">
      <c r="B383" s="1"/>
    </row>
    <row r="384" spans="2:2" x14ac:dyDescent="0.25">
      <c r="B384" s="1"/>
    </row>
    <row r="385" spans="2:2" x14ac:dyDescent="0.25">
      <c r="B385" s="1"/>
    </row>
    <row r="386" spans="2:2" x14ac:dyDescent="0.25">
      <c r="B386" s="1"/>
    </row>
    <row r="387" spans="2:2" x14ac:dyDescent="0.25">
      <c r="B387" s="1"/>
    </row>
    <row r="388" spans="2:2" x14ac:dyDescent="0.25">
      <c r="B388" s="1"/>
    </row>
    <row r="389" spans="2:2" x14ac:dyDescent="0.25">
      <c r="B389" s="1"/>
    </row>
    <row r="390" spans="2:2" x14ac:dyDescent="0.25">
      <c r="B390" s="1"/>
    </row>
    <row r="391" spans="2:2" x14ac:dyDescent="0.25">
      <c r="B391" s="1"/>
    </row>
    <row r="392" spans="2:2" x14ac:dyDescent="0.25">
      <c r="B392" s="1"/>
    </row>
    <row r="393" spans="2:2" x14ac:dyDescent="0.25">
      <c r="B393" s="1"/>
    </row>
    <row r="394" spans="2:2" x14ac:dyDescent="0.25">
      <c r="B394" s="1"/>
    </row>
    <row r="395" spans="2:2" x14ac:dyDescent="0.25">
      <c r="B395" s="1"/>
    </row>
    <row r="396" spans="2:2" x14ac:dyDescent="0.25">
      <c r="B396" s="1"/>
    </row>
    <row r="397" spans="2:2" x14ac:dyDescent="0.25">
      <c r="B397" s="1"/>
    </row>
    <row r="398" spans="2:2" x14ac:dyDescent="0.25">
      <c r="B398" s="1"/>
    </row>
    <row r="399" spans="2:2" x14ac:dyDescent="0.25">
      <c r="B399" s="1"/>
    </row>
    <row r="400" spans="2:2" x14ac:dyDescent="0.25">
      <c r="B400" s="1"/>
    </row>
    <row r="401" spans="2:2" x14ac:dyDescent="0.25">
      <c r="B401" s="1"/>
    </row>
    <row r="402" spans="2:2" x14ac:dyDescent="0.25">
      <c r="B402" s="1"/>
    </row>
    <row r="403" spans="2:2" x14ac:dyDescent="0.25">
      <c r="B403" s="1"/>
    </row>
    <row r="404" spans="2:2" x14ac:dyDescent="0.25">
      <c r="B404" s="1"/>
    </row>
    <row r="405" spans="2:2" x14ac:dyDescent="0.25">
      <c r="B405" s="1"/>
    </row>
    <row r="406" spans="2:2" x14ac:dyDescent="0.25">
      <c r="B406" s="1"/>
    </row>
    <row r="407" spans="2:2" x14ac:dyDescent="0.25">
      <c r="B407" s="1"/>
    </row>
    <row r="408" spans="2:2" x14ac:dyDescent="0.25">
      <c r="B408" s="1"/>
    </row>
    <row r="409" spans="2:2" x14ac:dyDescent="0.25">
      <c r="B409" s="1"/>
    </row>
    <row r="410" spans="2:2" x14ac:dyDescent="0.25">
      <c r="B410" s="1"/>
    </row>
    <row r="411" spans="2:2" x14ac:dyDescent="0.25">
      <c r="B411" s="1"/>
    </row>
    <row r="412" spans="2:2" x14ac:dyDescent="0.25">
      <c r="B412" s="1"/>
    </row>
    <row r="413" spans="2:2" x14ac:dyDescent="0.25">
      <c r="B413" s="1"/>
    </row>
    <row r="414" spans="2:2" x14ac:dyDescent="0.25">
      <c r="B414" s="1"/>
    </row>
    <row r="415" spans="2:2" x14ac:dyDescent="0.25">
      <c r="B415" s="1"/>
    </row>
    <row r="416" spans="2:2" x14ac:dyDescent="0.25">
      <c r="B416" s="1"/>
    </row>
    <row r="417" spans="2:2" x14ac:dyDescent="0.25">
      <c r="B417" s="1"/>
    </row>
    <row r="418" spans="2:2" x14ac:dyDescent="0.25">
      <c r="B418" s="1"/>
    </row>
    <row r="419" spans="2:2" x14ac:dyDescent="0.25">
      <c r="B419" s="1"/>
    </row>
    <row r="420" spans="2:2" x14ac:dyDescent="0.25">
      <c r="B420" s="1"/>
    </row>
    <row r="421" spans="2:2" x14ac:dyDescent="0.25">
      <c r="B421" s="1"/>
    </row>
    <row r="422" spans="2:2" x14ac:dyDescent="0.25">
      <c r="B422" s="1"/>
    </row>
    <row r="423" spans="2:2" x14ac:dyDescent="0.25">
      <c r="B423" s="1"/>
    </row>
    <row r="424" spans="2:2" x14ac:dyDescent="0.25">
      <c r="B424" s="1"/>
    </row>
    <row r="425" spans="2:2" x14ac:dyDescent="0.25">
      <c r="B425" s="1"/>
    </row>
    <row r="426" spans="2:2" x14ac:dyDescent="0.25">
      <c r="B426" s="1"/>
    </row>
    <row r="427" spans="2:2" x14ac:dyDescent="0.25">
      <c r="B427" s="1"/>
    </row>
    <row r="428" spans="2:2" x14ac:dyDescent="0.25">
      <c r="B428" s="1"/>
    </row>
    <row r="429" spans="2:2" x14ac:dyDescent="0.25">
      <c r="B429" s="1"/>
    </row>
    <row r="430" spans="2:2" x14ac:dyDescent="0.25">
      <c r="B430" s="1"/>
    </row>
    <row r="431" spans="2:2" x14ac:dyDescent="0.25">
      <c r="B431" s="1"/>
    </row>
    <row r="432" spans="2:2" x14ac:dyDescent="0.25">
      <c r="B432" s="1"/>
    </row>
    <row r="433" spans="2:2" x14ac:dyDescent="0.25">
      <c r="B433" s="1"/>
    </row>
    <row r="434" spans="2:2" x14ac:dyDescent="0.25">
      <c r="B434" s="1"/>
    </row>
    <row r="435" spans="2:2" x14ac:dyDescent="0.25">
      <c r="B435" s="1"/>
    </row>
    <row r="436" spans="2:2" x14ac:dyDescent="0.25">
      <c r="B436" s="1"/>
    </row>
    <row r="437" spans="2:2" x14ac:dyDescent="0.25">
      <c r="B437" s="1"/>
    </row>
    <row r="438" spans="2:2" x14ac:dyDescent="0.25">
      <c r="B438" s="1"/>
    </row>
    <row r="439" spans="2:2" x14ac:dyDescent="0.25">
      <c r="B439" s="1"/>
    </row>
    <row r="440" spans="2:2" x14ac:dyDescent="0.25">
      <c r="B440" s="1"/>
    </row>
    <row r="441" spans="2:2" x14ac:dyDescent="0.25">
      <c r="B441" s="1"/>
    </row>
    <row r="442" spans="2:2" x14ac:dyDescent="0.25">
      <c r="B442" s="1"/>
    </row>
    <row r="443" spans="2:2" x14ac:dyDescent="0.25">
      <c r="B443" s="1"/>
    </row>
    <row r="444" spans="2:2" x14ac:dyDescent="0.25">
      <c r="B444" s="1"/>
    </row>
    <row r="445" spans="2:2" x14ac:dyDescent="0.25">
      <c r="B445" s="1"/>
    </row>
    <row r="446" spans="2:2" x14ac:dyDescent="0.25">
      <c r="B446" s="1"/>
    </row>
    <row r="447" spans="2:2" x14ac:dyDescent="0.25">
      <c r="B447" s="1"/>
    </row>
    <row r="448" spans="2:2" x14ac:dyDescent="0.25">
      <c r="B448" s="1"/>
    </row>
    <row r="449" spans="2:2" x14ac:dyDescent="0.25">
      <c r="B449" s="1"/>
    </row>
    <row r="450" spans="2:2" x14ac:dyDescent="0.25">
      <c r="B450" s="1"/>
    </row>
    <row r="451" spans="2:2" x14ac:dyDescent="0.25">
      <c r="B451" s="1"/>
    </row>
    <row r="452" spans="2:2" x14ac:dyDescent="0.25">
      <c r="B452" s="1"/>
    </row>
    <row r="453" spans="2:2" x14ac:dyDescent="0.25">
      <c r="B453" s="1"/>
    </row>
    <row r="454" spans="2:2" x14ac:dyDescent="0.25">
      <c r="B454" s="1"/>
    </row>
    <row r="455" spans="2:2" x14ac:dyDescent="0.25">
      <c r="B455" s="1"/>
    </row>
  </sheetData>
  <mergeCells count="7">
    <mergeCell ref="B2:G2"/>
    <mergeCell ref="B4:G4"/>
    <mergeCell ref="B6:G6"/>
    <mergeCell ref="B1:G1"/>
    <mergeCell ref="B225:C225"/>
    <mergeCell ref="B5:G5"/>
    <mergeCell ref="B3:G3"/>
  </mergeCells>
  <pageMargins left="0.51181102362204722" right="0.51181102362204722" top="0.78740157480314965" bottom="0.78740157480314965" header="0.31496062992125984" footer="0.31496062992125984"/>
  <pageSetup paperSize="9" scale="95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9"/>
  <sheetViews>
    <sheetView workbookViewId="0">
      <selection activeCell="H1" sqref="H1"/>
    </sheetView>
  </sheetViews>
  <sheetFormatPr defaultRowHeight="15" x14ac:dyDescent="0.25"/>
  <cols>
    <col min="1" max="1" width="1.42578125" customWidth="1"/>
    <col min="2" max="2" width="12.28515625" customWidth="1"/>
    <col min="3" max="3" width="82" customWidth="1"/>
    <col min="4" max="6" width="16.7109375" customWidth="1"/>
    <col min="8" max="8" width="13.28515625" bestFit="1" customWidth="1"/>
    <col min="9" max="9" width="11.7109375" bestFit="1" customWidth="1"/>
  </cols>
  <sheetData>
    <row r="1" spans="2:9" ht="18.75" x14ac:dyDescent="0.3">
      <c r="B1" s="44" t="s">
        <v>64</v>
      </c>
      <c r="C1" s="44"/>
      <c r="D1" s="44"/>
      <c r="E1" s="44"/>
      <c r="F1" s="44"/>
    </row>
    <row r="2" spans="2:9" x14ac:dyDescent="0.25">
      <c r="B2" s="36"/>
      <c r="C2" s="36"/>
      <c r="D2" s="36"/>
      <c r="E2" s="36"/>
      <c r="F2" s="36"/>
    </row>
    <row r="3" spans="2:9" ht="17.25" x14ac:dyDescent="0.3">
      <c r="B3" s="45" t="s">
        <v>0</v>
      </c>
      <c r="C3" s="45"/>
      <c r="D3" s="45"/>
      <c r="E3" s="45"/>
      <c r="F3" s="45"/>
    </row>
    <row r="4" spans="2:9" x14ac:dyDescent="0.25">
      <c r="B4" s="36"/>
      <c r="C4" s="36"/>
      <c r="D4" s="36"/>
      <c r="E4" s="36"/>
      <c r="F4" s="36"/>
    </row>
    <row r="5" spans="2:9" ht="15.75" x14ac:dyDescent="0.25">
      <c r="B5" s="46" t="s">
        <v>432</v>
      </c>
      <c r="C5" s="46"/>
      <c r="D5" s="46"/>
      <c r="E5" s="46"/>
      <c r="F5" s="46"/>
    </row>
    <row r="6" spans="2:9" ht="15.75" x14ac:dyDescent="0.25">
      <c r="B6" s="47" t="s">
        <v>475</v>
      </c>
      <c r="C6" s="47"/>
      <c r="D6" s="47"/>
      <c r="E6" s="47"/>
      <c r="F6" s="47"/>
    </row>
    <row r="8" spans="2:9" ht="30" customHeight="1" x14ac:dyDescent="0.25">
      <c r="B8" s="10" t="s">
        <v>1</v>
      </c>
      <c r="C8" s="10" t="s">
        <v>2</v>
      </c>
      <c r="D8" s="10" t="s">
        <v>355</v>
      </c>
      <c r="E8" s="10" t="s">
        <v>356</v>
      </c>
      <c r="F8" s="10" t="s">
        <v>357</v>
      </c>
    </row>
    <row r="9" spans="2:9" ht="20.100000000000001" customHeight="1" x14ac:dyDescent="0.25">
      <c r="B9" s="14" t="s">
        <v>358</v>
      </c>
      <c r="C9" s="15" t="s">
        <v>359</v>
      </c>
      <c r="D9" s="31">
        <f>D10+D18+D21+D24+D29</f>
        <v>5811365</v>
      </c>
      <c r="E9" s="31">
        <f>E10+E18+E21+E24+E29</f>
        <v>158342.62999999998</v>
      </c>
      <c r="F9" s="31">
        <f>F10+F18+F21+F24+F29</f>
        <v>5298415.99</v>
      </c>
      <c r="G9" s="9"/>
      <c r="I9" s="34"/>
    </row>
    <row r="10" spans="2:9" ht="20.100000000000001" customHeight="1" x14ac:dyDescent="0.25">
      <c r="B10" s="24" t="s">
        <v>360</v>
      </c>
      <c r="C10" s="25" t="s">
        <v>361</v>
      </c>
      <c r="D10" s="32">
        <f>D11+D15</f>
        <v>336685</v>
      </c>
      <c r="E10" s="32">
        <f>E11+E16</f>
        <v>18264.129999999997</v>
      </c>
      <c r="F10" s="32">
        <f>F11+F16</f>
        <v>284923.92</v>
      </c>
      <c r="H10" s="34"/>
    </row>
    <row r="11" spans="2:9" ht="20.100000000000001" customHeight="1" x14ac:dyDescent="0.25">
      <c r="B11" s="2" t="s">
        <v>362</v>
      </c>
      <c r="C11" s="3" t="s">
        <v>381</v>
      </c>
      <c r="D11" s="30">
        <f t="shared" ref="D11:F11" si="0">D12</f>
        <v>171650</v>
      </c>
      <c r="E11" s="30">
        <f t="shared" si="0"/>
        <v>11298</v>
      </c>
      <c r="F11" s="30">
        <f t="shared" si="0"/>
        <v>194051.13</v>
      </c>
      <c r="I11" s="9"/>
    </row>
    <row r="12" spans="2:9" ht="20.100000000000001" customHeight="1" x14ac:dyDescent="0.25">
      <c r="B12" s="26" t="s">
        <v>382</v>
      </c>
      <c r="C12" s="27" t="s">
        <v>383</v>
      </c>
      <c r="D12" s="32">
        <f>D13+D14</f>
        <v>171650</v>
      </c>
      <c r="E12" s="32">
        <f>E13+E14</f>
        <v>11298</v>
      </c>
      <c r="F12" s="32">
        <f>F13+F14</f>
        <v>194051.13</v>
      </c>
      <c r="G12" s="28"/>
      <c r="H12" s="28"/>
      <c r="I12" s="9"/>
    </row>
    <row r="13" spans="2:9" ht="20.100000000000001" customHeight="1" x14ac:dyDescent="0.25">
      <c r="B13" s="26" t="s">
        <v>384</v>
      </c>
      <c r="C13" s="27" t="s">
        <v>385</v>
      </c>
      <c r="D13" s="32">
        <v>114430</v>
      </c>
      <c r="E13" s="32">
        <f>3389.4+7908.6</f>
        <v>11298</v>
      </c>
      <c r="F13" s="32">
        <v>192151.13</v>
      </c>
      <c r="G13" s="28"/>
      <c r="H13" s="28"/>
      <c r="I13" s="9"/>
    </row>
    <row r="14" spans="2:9" ht="20.100000000000001" customHeight="1" x14ac:dyDescent="0.25">
      <c r="B14" s="26" t="s">
        <v>386</v>
      </c>
      <c r="C14" s="27" t="s">
        <v>387</v>
      </c>
      <c r="D14" s="32">
        <v>57220</v>
      </c>
      <c r="E14" s="32">
        <v>0</v>
      </c>
      <c r="F14" s="32">
        <v>1900</v>
      </c>
      <c r="G14" s="28"/>
      <c r="H14" s="28"/>
      <c r="I14" s="9"/>
    </row>
    <row r="15" spans="2:9" ht="20.100000000000001" customHeight="1" x14ac:dyDescent="0.25">
      <c r="B15" s="2" t="s">
        <v>363</v>
      </c>
      <c r="C15" s="3" t="s">
        <v>388</v>
      </c>
      <c r="D15" s="30">
        <f t="shared" ref="D15:F16" si="1">D16</f>
        <v>165035</v>
      </c>
      <c r="E15" s="30">
        <f t="shared" si="1"/>
        <v>6966.1299999999992</v>
      </c>
      <c r="F15" s="30">
        <f t="shared" si="1"/>
        <v>90872.79</v>
      </c>
      <c r="G15" s="28"/>
      <c r="H15" s="28"/>
      <c r="I15" s="9"/>
    </row>
    <row r="16" spans="2:9" ht="20.100000000000001" customHeight="1" x14ac:dyDescent="0.25">
      <c r="B16" s="2" t="s">
        <v>389</v>
      </c>
      <c r="C16" s="3" t="s">
        <v>390</v>
      </c>
      <c r="D16" s="30">
        <f t="shared" si="1"/>
        <v>165035</v>
      </c>
      <c r="E16" s="30">
        <f t="shared" si="1"/>
        <v>6966.1299999999992</v>
      </c>
      <c r="F16" s="30">
        <f t="shared" si="1"/>
        <v>90872.79</v>
      </c>
      <c r="G16" s="28"/>
      <c r="H16" s="28"/>
      <c r="I16" s="9"/>
    </row>
    <row r="17" spans="2:9" ht="20.100000000000001" customHeight="1" x14ac:dyDescent="0.25">
      <c r="B17" s="2" t="s">
        <v>391</v>
      </c>
      <c r="C17" s="3" t="s">
        <v>392</v>
      </c>
      <c r="D17" s="30">
        <v>165035</v>
      </c>
      <c r="E17" s="30">
        <f>1297.25+4326.36+1342.52</f>
        <v>6966.1299999999992</v>
      </c>
      <c r="F17" s="30">
        <v>90872.79</v>
      </c>
      <c r="G17" s="28"/>
      <c r="H17" s="28"/>
      <c r="I17" s="9"/>
    </row>
    <row r="18" spans="2:9" ht="20.100000000000001" customHeight="1" x14ac:dyDescent="0.25">
      <c r="B18" s="2" t="s">
        <v>364</v>
      </c>
      <c r="C18" s="3" t="s">
        <v>365</v>
      </c>
      <c r="D18" s="30">
        <f>D19+D20</f>
        <v>420000</v>
      </c>
      <c r="E18" s="30">
        <f>E19+E20</f>
        <v>20566.900000000001</v>
      </c>
      <c r="F18" s="30">
        <f>F19+F20</f>
        <v>293077.32</v>
      </c>
      <c r="G18" s="28"/>
      <c r="H18" s="9"/>
      <c r="I18" s="9"/>
    </row>
    <row r="19" spans="2:9" ht="20.100000000000001" customHeight="1" x14ac:dyDescent="0.25">
      <c r="B19" s="2" t="s">
        <v>393</v>
      </c>
      <c r="C19" s="3" t="s">
        <v>366</v>
      </c>
      <c r="D19" s="30">
        <v>198110</v>
      </c>
      <c r="E19" s="30">
        <v>0</v>
      </c>
      <c r="F19" s="30">
        <v>107378.55</v>
      </c>
      <c r="G19" s="28"/>
      <c r="H19" s="9"/>
    </row>
    <row r="20" spans="2:9" ht="20.100000000000001" customHeight="1" x14ac:dyDescent="0.25">
      <c r="B20" s="2" t="s">
        <v>393</v>
      </c>
      <c r="C20" s="3" t="s">
        <v>367</v>
      </c>
      <c r="D20" s="30">
        <v>221890</v>
      </c>
      <c r="E20" s="30">
        <f>6170.07+14396.83</f>
        <v>20566.900000000001</v>
      </c>
      <c r="F20" s="30">
        <v>185698.77</v>
      </c>
      <c r="G20" s="28"/>
      <c r="H20" s="28"/>
    </row>
    <row r="21" spans="2:9" ht="20.100000000000001" customHeight="1" x14ac:dyDescent="0.25">
      <c r="B21" s="2" t="s">
        <v>368</v>
      </c>
      <c r="C21" s="3" t="s">
        <v>369</v>
      </c>
      <c r="D21" s="30">
        <f>D22+D23</f>
        <v>1854680</v>
      </c>
      <c r="E21" s="30">
        <f>E22+E23</f>
        <v>73142.179999999993</v>
      </c>
      <c r="F21" s="30">
        <f>F22+F23</f>
        <v>1792325.8099999998</v>
      </c>
      <c r="G21" s="28"/>
      <c r="H21" s="28"/>
    </row>
    <row r="22" spans="2:9" ht="20.100000000000001" customHeight="1" x14ac:dyDescent="0.25">
      <c r="B22" s="2" t="s">
        <v>394</v>
      </c>
      <c r="C22" s="3" t="s">
        <v>370</v>
      </c>
      <c r="D22" s="30">
        <v>1595680</v>
      </c>
      <c r="E22" s="30">
        <f>17892.65+41749.53</f>
        <v>59642.18</v>
      </c>
      <c r="F22" s="30">
        <v>1722187.38</v>
      </c>
      <c r="G22" s="28"/>
      <c r="H22" s="28"/>
    </row>
    <row r="23" spans="2:9" ht="20.100000000000001" customHeight="1" x14ac:dyDescent="0.25">
      <c r="B23" s="26" t="s">
        <v>394</v>
      </c>
      <c r="C23" s="27" t="s">
        <v>371</v>
      </c>
      <c r="D23" s="32">
        <v>259000</v>
      </c>
      <c r="E23" s="32">
        <f>4050+9450</f>
        <v>13500</v>
      </c>
      <c r="F23" s="32">
        <v>70138.429999999993</v>
      </c>
      <c r="G23" s="28"/>
      <c r="H23" s="28"/>
      <c r="I23" s="9"/>
    </row>
    <row r="24" spans="2:9" ht="20.100000000000001" customHeight="1" x14ac:dyDescent="0.25">
      <c r="B24" s="2" t="s">
        <v>372</v>
      </c>
      <c r="C24" s="3" t="s">
        <v>373</v>
      </c>
      <c r="D24" s="30">
        <f>D25+D27</f>
        <v>3200000</v>
      </c>
      <c r="E24" s="30">
        <f>E25+E27</f>
        <v>31423.3</v>
      </c>
      <c r="F24" s="30">
        <f>F25+F27</f>
        <v>2907642.8200000003</v>
      </c>
      <c r="G24" s="28"/>
      <c r="H24" s="28"/>
      <c r="I24" s="9"/>
    </row>
    <row r="25" spans="2:9" ht="20.100000000000001" customHeight="1" x14ac:dyDescent="0.25">
      <c r="B25" s="26" t="s">
        <v>395</v>
      </c>
      <c r="C25" s="7" t="s">
        <v>396</v>
      </c>
      <c r="D25" s="32">
        <f>D26</f>
        <v>1200000</v>
      </c>
      <c r="E25" s="32">
        <f>E26</f>
        <v>0</v>
      </c>
      <c r="F25" s="32">
        <f>F26</f>
        <v>1700000</v>
      </c>
      <c r="G25" s="28"/>
      <c r="H25" s="28"/>
      <c r="I25" s="9"/>
    </row>
    <row r="26" spans="2:9" ht="20.100000000000001" customHeight="1" x14ac:dyDescent="0.25">
      <c r="B26" s="6" t="s">
        <v>397</v>
      </c>
      <c r="C26" s="7" t="s">
        <v>398</v>
      </c>
      <c r="D26" s="30">
        <v>1200000</v>
      </c>
      <c r="E26" s="30">
        <v>0</v>
      </c>
      <c r="F26" s="30">
        <v>1700000</v>
      </c>
      <c r="G26" s="28"/>
      <c r="H26" s="28"/>
      <c r="I26" s="29"/>
    </row>
    <row r="27" spans="2:9" ht="20.100000000000001" customHeight="1" x14ac:dyDescent="0.25">
      <c r="B27" s="6" t="s">
        <v>400</v>
      </c>
      <c r="C27" s="7" t="s">
        <v>401</v>
      </c>
      <c r="D27" s="30">
        <f>D28</f>
        <v>2000000</v>
      </c>
      <c r="E27" s="30">
        <f>E28</f>
        <v>31423.3</v>
      </c>
      <c r="F27" s="30">
        <f>F28</f>
        <v>1207642.82</v>
      </c>
      <c r="G27" s="28"/>
      <c r="H27" s="28"/>
      <c r="I27" s="29"/>
    </row>
    <row r="28" spans="2:9" ht="20.100000000000001" customHeight="1" x14ac:dyDescent="0.25">
      <c r="B28" s="6" t="s">
        <v>399</v>
      </c>
      <c r="C28" s="7" t="s">
        <v>402</v>
      </c>
      <c r="D28" s="30">
        <v>2000000</v>
      </c>
      <c r="E28" s="30">
        <v>31423.3</v>
      </c>
      <c r="F28" s="30">
        <v>1207642.82</v>
      </c>
      <c r="G28" s="28"/>
      <c r="H28" s="28"/>
      <c r="I28" s="9"/>
    </row>
    <row r="29" spans="2:9" ht="20.100000000000001" customHeight="1" x14ac:dyDescent="0.25">
      <c r="B29" s="6" t="s">
        <v>403</v>
      </c>
      <c r="C29" s="7" t="s">
        <v>405</v>
      </c>
      <c r="D29" s="30">
        <f>D30</f>
        <v>0</v>
      </c>
      <c r="E29" s="30">
        <f>E30</f>
        <v>14946.12</v>
      </c>
      <c r="F29" s="30">
        <f>F30</f>
        <v>20446.12</v>
      </c>
      <c r="G29" s="28"/>
      <c r="H29" s="28"/>
    </row>
    <row r="30" spans="2:9" ht="20.100000000000001" customHeight="1" x14ac:dyDescent="0.25">
      <c r="B30" s="6" t="s">
        <v>404</v>
      </c>
      <c r="C30" s="7" t="s">
        <v>406</v>
      </c>
      <c r="D30" s="30">
        <v>0</v>
      </c>
      <c r="E30" s="30">
        <v>14946.12</v>
      </c>
      <c r="F30" s="30">
        <v>20446.12</v>
      </c>
      <c r="G30" s="28"/>
      <c r="H30" s="28"/>
    </row>
    <row r="31" spans="2:9" ht="20.100000000000001" customHeight="1" x14ac:dyDescent="0.25">
      <c r="B31" s="14" t="s">
        <v>374</v>
      </c>
      <c r="C31" s="15" t="s">
        <v>375</v>
      </c>
      <c r="D31" s="31">
        <f t="shared" ref="D31:F31" si="2">D32</f>
        <v>2000000</v>
      </c>
      <c r="E31" s="31">
        <f t="shared" si="2"/>
        <v>0</v>
      </c>
      <c r="F31" s="31">
        <f t="shared" si="2"/>
        <v>660419.62</v>
      </c>
      <c r="G31" s="28"/>
      <c r="H31" s="28"/>
    </row>
    <row r="32" spans="2:9" ht="20.100000000000001" customHeight="1" x14ac:dyDescent="0.25">
      <c r="B32" s="6" t="s">
        <v>376</v>
      </c>
      <c r="C32" s="7" t="s">
        <v>377</v>
      </c>
      <c r="D32" s="30">
        <f>D33+D35</f>
        <v>2000000</v>
      </c>
      <c r="E32" s="30">
        <f>E33+E35</f>
        <v>0</v>
      </c>
      <c r="F32" s="30">
        <f>F33+F35</f>
        <v>660419.62</v>
      </c>
      <c r="G32" s="28"/>
      <c r="H32" s="28"/>
    </row>
    <row r="33" spans="2:8" ht="20.100000000000001" customHeight="1" x14ac:dyDescent="0.25">
      <c r="B33" s="6" t="s">
        <v>407</v>
      </c>
      <c r="C33" s="7" t="s">
        <v>408</v>
      </c>
      <c r="D33" s="30">
        <f>D34</f>
        <v>1000000</v>
      </c>
      <c r="E33" s="30">
        <f>E34</f>
        <v>0</v>
      </c>
      <c r="F33" s="30">
        <f>F34</f>
        <v>0</v>
      </c>
      <c r="G33" s="28"/>
      <c r="H33" s="28"/>
    </row>
    <row r="34" spans="2:8" ht="20.100000000000001" customHeight="1" x14ac:dyDescent="0.25">
      <c r="B34" s="6" t="s">
        <v>409</v>
      </c>
      <c r="C34" s="7" t="s">
        <v>398</v>
      </c>
      <c r="D34" s="30">
        <v>1000000</v>
      </c>
      <c r="E34" s="30">
        <v>0</v>
      </c>
      <c r="F34" s="30">
        <v>0</v>
      </c>
      <c r="G34" s="28"/>
      <c r="H34" s="28"/>
    </row>
    <row r="35" spans="2:8" ht="20.100000000000001" customHeight="1" x14ac:dyDescent="0.25">
      <c r="B35" s="6" t="s">
        <v>410</v>
      </c>
      <c r="C35" s="7" t="s">
        <v>411</v>
      </c>
      <c r="D35" s="30">
        <f>D36</f>
        <v>1000000</v>
      </c>
      <c r="E35" s="30">
        <f>E36</f>
        <v>0</v>
      </c>
      <c r="F35" s="30">
        <f>F36</f>
        <v>660419.62</v>
      </c>
      <c r="G35" s="28"/>
      <c r="H35" s="28"/>
    </row>
    <row r="36" spans="2:8" ht="20.100000000000001" customHeight="1" x14ac:dyDescent="0.25">
      <c r="B36" s="6" t="s">
        <v>412</v>
      </c>
      <c r="C36" s="7" t="s">
        <v>413</v>
      </c>
      <c r="D36" s="30">
        <v>1000000</v>
      </c>
      <c r="E36" s="30">
        <v>0</v>
      </c>
      <c r="F36" s="30">
        <v>660419.62</v>
      </c>
      <c r="G36" s="28"/>
      <c r="H36" s="28"/>
    </row>
    <row r="37" spans="2:8" ht="30" customHeight="1" x14ac:dyDescent="0.25">
      <c r="B37" s="40" t="s">
        <v>378</v>
      </c>
      <c r="C37" s="41"/>
      <c r="D37" s="33">
        <f>D9</f>
        <v>5811365</v>
      </c>
      <c r="E37" s="33">
        <f>E9</f>
        <v>158342.62999999998</v>
      </c>
      <c r="F37" s="33">
        <f>F9</f>
        <v>5298415.99</v>
      </c>
    </row>
    <row r="38" spans="2:8" ht="30" customHeight="1" x14ac:dyDescent="0.25">
      <c r="B38" s="42" t="s">
        <v>379</v>
      </c>
      <c r="C38" s="43"/>
      <c r="D38" s="33">
        <f>D31</f>
        <v>2000000</v>
      </c>
      <c r="E38" s="33">
        <f>E31</f>
        <v>0</v>
      </c>
      <c r="F38" s="33">
        <f>F31</f>
        <v>660419.62</v>
      </c>
    </row>
    <row r="39" spans="2:8" ht="30" customHeight="1" x14ac:dyDescent="0.25">
      <c r="B39" s="42" t="s">
        <v>380</v>
      </c>
      <c r="C39" s="43"/>
      <c r="D39" s="33">
        <f>D37+D38</f>
        <v>7811365</v>
      </c>
      <c r="E39" s="33">
        <f>E37+E38</f>
        <v>158342.62999999998</v>
      </c>
      <c r="F39" s="33">
        <f>F37+F38</f>
        <v>5958835.6100000003</v>
      </c>
    </row>
    <row r="40" spans="2:8" x14ac:dyDescent="0.25">
      <c r="B40" s="1"/>
      <c r="D40" s="9"/>
      <c r="E40" s="9"/>
      <c r="F40" s="28"/>
    </row>
    <row r="41" spans="2:8" x14ac:dyDescent="0.25">
      <c r="B41" s="1"/>
      <c r="D41" s="9"/>
      <c r="E41" s="9"/>
      <c r="F41" s="28"/>
    </row>
    <row r="42" spans="2:8" x14ac:dyDescent="0.25">
      <c r="B42" s="1"/>
      <c r="D42" s="9"/>
      <c r="E42" s="9"/>
      <c r="F42" s="9"/>
    </row>
    <row r="43" spans="2:8" x14ac:dyDescent="0.25">
      <c r="B43" s="1"/>
      <c r="D43" s="9"/>
      <c r="E43" s="9"/>
      <c r="F43" s="9"/>
    </row>
    <row r="44" spans="2:8" x14ac:dyDescent="0.25">
      <c r="B44" s="1"/>
      <c r="D44" s="9"/>
      <c r="E44" s="9"/>
      <c r="F44" s="9"/>
    </row>
    <row r="45" spans="2:8" x14ac:dyDescent="0.25">
      <c r="B45" s="1"/>
      <c r="D45" s="9"/>
      <c r="E45" s="9"/>
      <c r="F45" s="9"/>
    </row>
    <row r="46" spans="2:8" x14ac:dyDescent="0.25">
      <c r="B46" s="1"/>
      <c r="D46" s="9"/>
      <c r="E46" s="9"/>
      <c r="F46" s="9"/>
    </row>
    <row r="47" spans="2:8" x14ac:dyDescent="0.25">
      <c r="B47" s="1"/>
      <c r="D47" s="9"/>
      <c r="E47" s="9"/>
      <c r="F47" s="9"/>
    </row>
    <row r="48" spans="2:8" x14ac:dyDescent="0.25">
      <c r="B48" s="1"/>
      <c r="D48" s="9"/>
      <c r="E48" s="9"/>
      <c r="F48" s="9"/>
    </row>
    <row r="49" spans="2:6" x14ac:dyDescent="0.25">
      <c r="B49" s="1"/>
      <c r="D49" s="9"/>
      <c r="E49" s="9"/>
      <c r="F49" s="9"/>
    </row>
    <row r="50" spans="2:6" x14ac:dyDescent="0.25">
      <c r="B50" s="1"/>
      <c r="D50" s="9"/>
      <c r="E50" s="9"/>
      <c r="F50" s="9"/>
    </row>
    <row r="51" spans="2:6" x14ac:dyDescent="0.25">
      <c r="B51" s="1"/>
      <c r="D51" s="9"/>
      <c r="E51" s="9"/>
      <c r="F51" s="9"/>
    </row>
    <row r="52" spans="2:6" x14ac:dyDescent="0.25">
      <c r="B52" s="1"/>
      <c r="D52" s="9"/>
      <c r="E52" s="9"/>
      <c r="F52" s="9"/>
    </row>
    <row r="53" spans="2:6" x14ac:dyDescent="0.25">
      <c r="B53" s="1"/>
      <c r="D53" s="9"/>
      <c r="E53" s="9"/>
      <c r="F53" s="9"/>
    </row>
    <row r="54" spans="2:6" x14ac:dyDescent="0.25">
      <c r="B54" s="1"/>
      <c r="D54" s="9"/>
      <c r="E54" s="9"/>
      <c r="F54" s="9"/>
    </row>
    <row r="55" spans="2:6" x14ac:dyDescent="0.25">
      <c r="B55" s="1"/>
      <c r="D55" s="9"/>
      <c r="E55" s="9"/>
      <c r="F55" s="9"/>
    </row>
    <row r="56" spans="2:6" x14ac:dyDescent="0.25">
      <c r="B56" s="1"/>
      <c r="D56" s="9"/>
      <c r="E56" s="9"/>
      <c r="F56" s="9"/>
    </row>
    <row r="57" spans="2:6" x14ac:dyDescent="0.25">
      <c r="B57" s="1"/>
      <c r="D57" s="9"/>
      <c r="E57" s="9"/>
      <c r="F57" s="9"/>
    </row>
    <row r="58" spans="2:6" x14ac:dyDescent="0.25">
      <c r="B58" s="1"/>
      <c r="D58" s="9"/>
      <c r="E58" s="9"/>
      <c r="F58" s="9"/>
    </row>
    <row r="59" spans="2:6" x14ac:dyDescent="0.25">
      <c r="B59" s="1"/>
    </row>
  </sheetData>
  <mergeCells count="9">
    <mergeCell ref="B37:C37"/>
    <mergeCell ref="B38:C38"/>
    <mergeCell ref="B39:C39"/>
    <mergeCell ref="B1:F1"/>
    <mergeCell ref="B2:F2"/>
    <mergeCell ref="B3:F3"/>
    <mergeCell ref="B4:F4"/>
    <mergeCell ref="B5:F5"/>
    <mergeCell ref="B6:F6"/>
  </mergeCells>
  <pageMargins left="0.31496062992125984" right="0.11811023622047245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DESPESA</vt:lpstr>
      <vt:lpstr>RECEITA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lastPrinted>2019-06-05T02:10:37Z</cp:lastPrinted>
  <dcterms:created xsi:type="dcterms:W3CDTF">2018-08-19T00:21:43Z</dcterms:created>
  <dcterms:modified xsi:type="dcterms:W3CDTF">2020-03-04T19:59:51Z</dcterms:modified>
</cp:coreProperties>
</file>