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325" windowHeight="9315" activeTab="1"/>
  </bookViews>
  <sheets>
    <sheet name="DESPESA" sheetId="1" r:id="rId1"/>
    <sheet name="RECEITA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E22" i="2" l="1"/>
  <c r="E20" i="2"/>
  <c r="E17" i="2"/>
  <c r="E13" i="2"/>
  <c r="F193" i="1" l="1"/>
  <c r="G61" i="1"/>
  <c r="F61" i="1"/>
  <c r="F36" i="2" l="1"/>
  <c r="F33" i="2" s="1"/>
  <c r="F58" i="1" l="1"/>
  <c r="G58" i="1"/>
  <c r="E57" i="1"/>
  <c r="D57" i="1"/>
  <c r="G186" i="1"/>
  <c r="F186" i="1"/>
  <c r="E164" i="1"/>
  <c r="D164" i="1"/>
  <c r="E172" i="1" l="1"/>
  <c r="E170" i="1"/>
  <c r="E161" i="1"/>
  <c r="E108" i="1"/>
  <c r="E61" i="1"/>
  <c r="E23" i="1" l="1"/>
  <c r="E36" i="2" l="1"/>
  <c r="D25" i="2"/>
  <c r="F25" i="2"/>
  <c r="E25" i="2"/>
  <c r="D17" i="2"/>
  <c r="F30" i="2"/>
  <c r="E30" i="2"/>
  <c r="E193" i="1" l="1"/>
  <c r="D193" i="1"/>
  <c r="E191" i="1"/>
  <c r="D191" i="1"/>
  <c r="E184" i="1"/>
  <c r="D184" i="1"/>
  <c r="E182" i="1"/>
  <c r="D182" i="1"/>
  <c r="E179" i="1"/>
  <c r="D179" i="1"/>
  <c r="E175" i="1"/>
  <c r="D175" i="1"/>
  <c r="D172" i="1"/>
  <c r="D170" i="1"/>
  <c r="D161" i="1"/>
  <c r="E157" i="1"/>
  <c r="D157" i="1"/>
  <c r="E122" i="1"/>
  <c r="D122" i="1"/>
  <c r="D117" i="1"/>
  <c r="D108" i="1"/>
  <c r="E103" i="1"/>
  <c r="D103" i="1"/>
  <c r="E69" i="1"/>
  <c r="D69" i="1"/>
  <c r="E67" i="1"/>
  <c r="D67" i="1"/>
  <c r="E64" i="1"/>
  <c r="D64" i="1"/>
  <c r="D61" i="1"/>
  <c r="D23" i="1"/>
  <c r="F34" i="2" l="1"/>
  <c r="E34" i="2"/>
  <c r="E33" i="2"/>
  <c r="E28" i="2"/>
  <c r="D36" i="2"/>
  <c r="D34" i="2"/>
  <c r="F28" i="2"/>
  <c r="F12" i="2"/>
  <c r="E12" i="2"/>
  <c r="D30" i="2"/>
  <c r="D28" i="2"/>
  <c r="F16" i="2"/>
  <c r="E16" i="2"/>
  <c r="D16" i="2"/>
  <c r="D12" i="2"/>
  <c r="D33" i="2" l="1"/>
  <c r="E24" i="2"/>
  <c r="F24" i="2"/>
  <c r="D24" i="2"/>
  <c r="F32" i="2"/>
  <c r="F39" i="2" s="1"/>
  <c r="E32" i="2"/>
  <c r="E39" i="2" s="1"/>
  <c r="D32" i="2"/>
  <c r="D39" i="2" s="1"/>
  <c r="F21" i="2"/>
  <c r="E21" i="2"/>
  <c r="D21" i="2"/>
  <c r="F18" i="2"/>
  <c r="E18" i="2"/>
  <c r="D18" i="2"/>
  <c r="F15" i="2"/>
  <c r="E15" i="2"/>
  <c r="D15" i="2"/>
  <c r="F11" i="2"/>
  <c r="E11" i="2"/>
  <c r="D11" i="2"/>
  <c r="D10" i="2" l="1"/>
  <c r="D9" i="2" s="1"/>
  <c r="D38" i="2" s="1"/>
  <c r="D40" i="2" s="1"/>
  <c r="F10" i="2"/>
  <c r="E10" i="2"/>
  <c r="F9" i="2" l="1"/>
  <c r="F38" i="2" s="1"/>
  <c r="F40" i="2" s="1"/>
  <c r="E9" i="2"/>
  <c r="E38" i="2" s="1"/>
  <c r="E40" i="2" s="1"/>
  <c r="G157" i="1"/>
  <c r="F157" i="1"/>
  <c r="D51" i="1" l="1"/>
  <c r="E51" i="1"/>
  <c r="D189" i="1" l="1"/>
  <c r="E181" i="1" l="1"/>
  <c r="D181" i="1"/>
  <c r="E56" i="1" l="1"/>
  <c r="D56" i="1"/>
  <c r="D11" i="1"/>
  <c r="E188" i="1" l="1"/>
  <c r="G179" i="1"/>
  <c r="F179" i="1"/>
  <c r="G184" i="1"/>
  <c r="F184" i="1"/>
  <c r="F164" i="1"/>
  <c r="D188" i="1" l="1"/>
  <c r="G164" i="1"/>
  <c r="G193" i="1"/>
  <c r="D190" i="1"/>
  <c r="E189" i="1"/>
  <c r="E190" i="1"/>
  <c r="G67" i="1" l="1"/>
  <c r="F67" i="1"/>
  <c r="G64" i="1"/>
  <c r="F64" i="1"/>
  <c r="D10" i="1"/>
  <c r="G191" i="1"/>
  <c r="G188" i="1" s="1"/>
  <c r="F191" i="1"/>
  <c r="G182" i="1"/>
  <c r="F182" i="1"/>
  <c r="F181" i="1" s="1"/>
  <c r="G175" i="1"/>
  <c r="F175" i="1"/>
  <c r="G172" i="1"/>
  <c r="F172" i="1"/>
  <c r="G161" i="1"/>
  <c r="F161" i="1"/>
  <c r="G181" i="1" l="1"/>
  <c r="G189" i="1"/>
  <c r="G190" i="1"/>
  <c r="F190" i="1"/>
  <c r="F189" i="1"/>
  <c r="F188" i="1"/>
  <c r="E11" i="1"/>
  <c r="E10" i="1" s="1"/>
  <c r="F69" i="1"/>
  <c r="G69" i="1"/>
  <c r="F170" i="1"/>
  <c r="G170" i="1"/>
  <c r="D9" i="1"/>
  <c r="D205" i="1" s="1"/>
  <c r="G122" i="1"/>
  <c r="F122" i="1"/>
  <c r="G117" i="1"/>
  <c r="F117" i="1"/>
  <c r="G108" i="1"/>
  <c r="F108" i="1"/>
  <c r="G103" i="1"/>
  <c r="F103" i="1"/>
  <c r="G52" i="1"/>
  <c r="G51" i="1" s="1"/>
  <c r="F52" i="1"/>
  <c r="F51" i="1" s="1"/>
  <c r="G49" i="1"/>
  <c r="F49" i="1"/>
  <c r="G47" i="1"/>
  <c r="F47" i="1"/>
  <c r="G45" i="1"/>
  <c r="F45" i="1"/>
  <c r="G42" i="1"/>
  <c r="F42" i="1"/>
  <c r="G23" i="1"/>
  <c r="F23" i="1"/>
  <c r="G21" i="1"/>
  <c r="F21" i="1"/>
  <c r="G12" i="1"/>
  <c r="F12" i="1"/>
  <c r="G57" i="1" l="1"/>
  <c r="G56" i="1" s="1"/>
  <c r="F57" i="1"/>
  <c r="F56" i="1" s="1"/>
  <c r="F11" i="1"/>
  <c r="F10" i="1" s="1"/>
  <c r="E9" i="1"/>
  <c r="E205" i="1" s="1"/>
  <c r="G11" i="1"/>
  <c r="G10" i="1" s="1"/>
  <c r="F9" i="1" l="1"/>
  <c r="F205" i="1" s="1"/>
  <c r="G9" i="1"/>
  <c r="G205" i="1" s="1"/>
</calcChain>
</file>

<file path=xl/sharedStrings.xml><?xml version="1.0" encoding="utf-8"?>
<sst xmlns="http://schemas.openxmlformats.org/spreadsheetml/2006/main" count="473" uniqueCount="446">
  <si>
    <t>GESTÃO DO DINHEIRO PÚBLICO</t>
  </si>
  <si>
    <t>CÓDIGO</t>
  </si>
  <si>
    <t>DESCRIÇÃO</t>
  </si>
  <si>
    <t>3000.0000</t>
  </si>
  <si>
    <t>DESPESAS CORRENTES</t>
  </si>
  <si>
    <t>ORÇAMENTO INICIAL</t>
  </si>
  <si>
    <t>ORÇAMENTO AUTORIZADO</t>
  </si>
  <si>
    <t>EMPENHADO NO MÊS</t>
  </si>
  <si>
    <t>EMPENHADO ATÉ O MÊS</t>
  </si>
  <si>
    <t>3100.0000</t>
  </si>
  <si>
    <t xml:space="preserve">     PESSOAL E ENCARGOS SOCIAIS</t>
  </si>
  <si>
    <t>3190.0000</t>
  </si>
  <si>
    <t xml:space="preserve">          APLICAÇÕES DIRETAS</t>
  </si>
  <si>
    <t>3190.0500</t>
  </si>
  <si>
    <t xml:space="preserve">                Outros Benefícios Previdenciários do Servidor ou do Militar</t>
  </si>
  <si>
    <t>3190.0400</t>
  </si>
  <si>
    <t>3190.0421</t>
  </si>
  <si>
    <t xml:space="preserve">               Contrataçao Por Tempo Determinado</t>
  </si>
  <si>
    <t xml:space="preserve">                    Salário Lei 8.745/93 - Contrato Temporário</t>
  </si>
  <si>
    <t>3190.0422</t>
  </si>
  <si>
    <t xml:space="preserve">                    Adicional Noturno - Contrato Temporário</t>
  </si>
  <si>
    <t>3190.0427</t>
  </si>
  <si>
    <t xml:space="preserve">                    Férias Vencidas ou Proporcionais - Contrato Temporário</t>
  </si>
  <si>
    <t>3190.0429</t>
  </si>
  <si>
    <t xml:space="preserve">                    Décimo Terceiro Salário - Contrato Temporário</t>
  </si>
  <si>
    <t>3190.0428</t>
  </si>
  <si>
    <t xml:space="preserve">                    Férias Abono Constitucional - Contrato Temporário</t>
  </si>
  <si>
    <t>3190.0494</t>
  </si>
  <si>
    <t xml:space="preserve">                    Provisão Décimo Terceiro Salário - Contrato Temporário</t>
  </si>
  <si>
    <t>3190.0499</t>
  </si>
  <si>
    <t xml:space="preserve">                    Outras Despesas com a Contratação de Pessoal Temporário</t>
  </si>
  <si>
    <t>3190.0503</t>
  </si>
  <si>
    <t xml:space="preserve">                    Salário Família - AtivoCivil - RPPS</t>
  </si>
  <si>
    <t>3190.1100</t>
  </si>
  <si>
    <t xml:space="preserve">               Vencimentos e Vantagen Fixas - Pessoal Civil</t>
  </si>
  <si>
    <t>3190.1121</t>
  </si>
  <si>
    <t xml:space="preserve">                    Vencimentos e Salários - RPPS</t>
  </si>
  <si>
    <t>3190.1122</t>
  </si>
  <si>
    <t xml:space="preserve">                    Adicional Noturno - RPPS</t>
  </si>
  <si>
    <t>3190.1123</t>
  </si>
  <si>
    <t xml:space="preserve">                    Abono de Permanência - RPPS</t>
  </si>
  <si>
    <t xml:space="preserve">                    Adicional de Periculosidade - RPPS</t>
  </si>
  <si>
    <t>3190.1124</t>
  </si>
  <si>
    <t>3190.1125</t>
  </si>
  <si>
    <t xml:space="preserve">                    Adicional de Insalubridade - RPPS</t>
  </si>
  <si>
    <t xml:space="preserve">                    Gratificação por Exercício de Funções - RPPS</t>
  </si>
  <si>
    <t>3190.1129</t>
  </si>
  <si>
    <t>3190.1130</t>
  </si>
  <si>
    <t xml:space="preserve">                    Gratificação de Tempo de Serviço - RPPS</t>
  </si>
  <si>
    <t>3190.1134</t>
  </si>
  <si>
    <t xml:space="preserve">                    Férias - Abono Constitucional - RPPS</t>
  </si>
  <si>
    <t>3190.1135</t>
  </si>
  <si>
    <t xml:space="preserve">                    Representação Mensal</t>
  </si>
  <si>
    <t>3190.1138</t>
  </si>
  <si>
    <t xml:space="preserve">                    Outros Vencimentos e Vantagens Fixas - Pessoal Civil - RPPS</t>
  </si>
  <si>
    <t>3190.1139</t>
  </si>
  <si>
    <t xml:space="preserve">                    Provisão Décimo Terceiro Salário - RPPS</t>
  </si>
  <si>
    <t>3190.1165</t>
  </si>
  <si>
    <t>3190.1166</t>
  </si>
  <si>
    <t xml:space="preserve">                    Representação Mensal - RGPS</t>
  </si>
  <si>
    <t>3190.1167</t>
  </si>
  <si>
    <t xml:space="preserve">                    Gratificação por Exercício de Cargo em Comissão - RGPS</t>
  </si>
  <si>
    <t>3190.1169</t>
  </si>
  <si>
    <t xml:space="preserve">                    Provisão Décimo Terceiro Salário - RGPS</t>
  </si>
  <si>
    <t>UNIVERSIDADE ESTADUAL DO NORTE DO PARANÁ - UENP</t>
  </si>
  <si>
    <t>3190.1300</t>
  </si>
  <si>
    <t xml:space="preserve">               Obrigações Patronais</t>
  </si>
  <si>
    <t>3190.1301</t>
  </si>
  <si>
    <t xml:space="preserve">                    Contribuições de Previdência Social - INSS</t>
  </si>
  <si>
    <t>3190.1302</t>
  </si>
  <si>
    <t xml:space="preserve">                    Fundo de Garantia por Tempo de Serviço - FGTS</t>
  </si>
  <si>
    <t>3190.9600</t>
  </si>
  <si>
    <t>3190.9601</t>
  </si>
  <si>
    <t xml:space="preserve">               Ressarcimento de Despesas de Pessoal Requisitado</t>
  </si>
  <si>
    <t xml:space="preserve">                    Ressarcimento de Despesas de Pessoal Requisitado</t>
  </si>
  <si>
    <t>3191.1300</t>
  </si>
  <si>
    <t xml:space="preserve">          APLICAÇÕES DIRETAS - Oper. Entre Órgãos, Fundos e Ent.  Int.</t>
  </si>
  <si>
    <t>3191.0000</t>
  </si>
  <si>
    <t>3191.1309</t>
  </si>
  <si>
    <t xml:space="preserve">                    Contribuição ao Fundo de Previdência</t>
  </si>
  <si>
    <t>3191.1310</t>
  </si>
  <si>
    <t xml:space="preserve">                    Contribuição ao Fundo Financeiro</t>
  </si>
  <si>
    <t>3191.1313</t>
  </si>
  <si>
    <t xml:space="preserve">                    Contribuição Patronal Adicional - 50% ao FP</t>
  </si>
  <si>
    <t>3300.0000</t>
  </si>
  <si>
    <t>3190.9200</t>
  </si>
  <si>
    <t xml:space="preserve">               Despesas de Exercícios Anteriores</t>
  </si>
  <si>
    <t>3190.9203</t>
  </si>
  <si>
    <t xml:space="preserve">                    Outras Despesas de Pessoal e Encargos</t>
  </si>
  <si>
    <t>3190.9400</t>
  </si>
  <si>
    <t xml:space="preserve">               Indenizações e Restituições Trabalhistas</t>
  </si>
  <si>
    <t>3190.9406</t>
  </si>
  <si>
    <t xml:space="preserve">                    Férias Proporcionais</t>
  </si>
  <si>
    <t xml:space="preserve">     OUTRAS DESPESAS CORRENTES</t>
  </si>
  <si>
    <t>3390.0000</t>
  </si>
  <si>
    <t>3390.0800</t>
  </si>
  <si>
    <t xml:space="preserve">               Outros Benefícios Assistenciais do Servidor e do Militar</t>
  </si>
  <si>
    <t>3390.0802</t>
  </si>
  <si>
    <t xml:space="preserve">                    Auxíliio Funeral Ativo e Inativo Civil - RPPS</t>
  </si>
  <si>
    <t>3390.1400</t>
  </si>
  <si>
    <t xml:space="preserve">               Diárias</t>
  </si>
  <si>
    <t>3390.1401</t>
  </si>
  <si>
    <t xml:space="preserve">                    Diárias - Pessoal Civil</t>
  </si>
  <si>
    <t>3390.3000</t>
  </si>
  <si>
    <t xml:space="preserve">               Material de Consumo</t>
  </si>
  <si>
    <t>3390.3001</t>
  </si>
  <si>
    <t xml:space="preserve">                    Combustíveis e Lubrificantes Automotivos</t>
  </si>
  <si>
    <t>3390.3004</t>
  </si>
  <si>
    <t xml:space="preserve">                    Gás Engarrafado</t>
  </si>
  <si>
    <t>3390.3007</t>
  </si>
  <si>
    <t xml:space="preserve">                    Gêneros de Alimentação</t>
  </si>
  <si>
    <t xml:space="preserve">                    Material Químico</t>
  </si>
  <si>
    <t>3390.3016</t>
  </si>
  <si>
    <t>3390.3011</t>
  </si>
  <si>
    <t xml:space="preserve">                    Material de Expediente</t>
  </si>
  <si>
    <t>3390.3017</t>
  </si>
  <si>
    <t xml:space="preserve">                    Material de Processamento de Dados</t>
  </si>
  <si>
    <t>3390.3022</t>
  </si>
  <si>
    <t xml:space="preserve">                    Material de Limpeza e Produção de Higienização</t>
  </si>
  <si>
    <t>3390.3024</t>
  </si>
  <si>
    <t xml:space="preserve">                    Material para Manutenção de Bens Imóveis</t>
  </si>
  <si>
    <t>3390.3025</t>
  </si>
  <si>
    <t xml:space="preserve">                    Material para Manutenção de Bens Móveis</t>
  </si>
  <si>
    <t>3390.3026</t>
  </si>
  <si>
    <t xml:space="preserve">                    Material Elétrico e Eletrônico</t>
  </si>
  <si>
    <t>3390.3035</t>
  </si>
  <si>
    <t xml:space="preserve">                    Material Laboratorial</t>
  </si>
  <si>
    <t>3390.3036</t>
  </si>
  <si>
    <t xml:space="preserve">                    Material Hospitalar</t>
  </si>
  <si>
    <t>3390.3039</t>
  </si>
  <si>
    <t xml:space="preserve">                    Material para Manutenção de Veículos</t>
  </si>
  <si>
    <t>3390.3041</t>
  </si>
  <si>
    <t xml:space="preserve">                    Material para Utilização em Gráfica</t>
  </si>
  <si>
    <t>3390.3300</t>
  </si>
  <si>
    <t xml:space="preserve">               Passagens e Despesas com Locomoção</t>
  </si>
  <si>
    <t>3390.3301</t>
  </si>
  <si>
    <t xml:space="preserve">                    Passagens Terrestres</t>
  </si>
  <si>
    <t>3390.3302</t>
  </si>
  <si>
    <t xml:space="preserve">                    Passagens Aéreas</t>
  </si>
  <si>
    <t xml:space="preserve">                    Táxi</t>
  </si>
  <si>
    <t>3390.3309</t>
  </si>
  <si>
    <t>3390.3600</t>
  </si>
  <si>
    <t xml:space="preserve">               Outros Serviços de Terceiros - Pessoa Física</t>
  </si>
  <si>
    <t>3390.3606</t>
  </si>
  <si>
    <t xml:space="preserve">                    Serviços Técnicos Profissionais</t>
  </si>
  <si>
    <t>3390.3607</t>
  </si>
  <si>
    <t xml:space="preserve">                    Estagiários</t>
  </si>
  <si>
    <t>3390.3615</t>
  </si>
  <si>
    <t xml:space="preserve">                    Locação de Imóveis</t>
  </si>
  <si>
    <t>3390.3622</t>
  </si>
  <si>
    <t xml:space="preserve">                    Manutenção e Conservação de Bens Imóveis</t>
  </si>
  <si>
    <t>3390.3635</t>
  </si>
  <si>
    <t xml:space="preserve">                    Serviço de Apoio Administrativo, Técnico e Operacional</t>
  </si>
  <si>
    <t>3390.3639</t>
  </si>
  <si>
    <t xml:space="preserve">                    Fretes e Transportes de Encomendas</t>
  </si>
  <si>
    <t>3390.3700</t>
  </si>
  <si>
    <t xml:space="preserve">               Locação de Mão-de-Obra</t>
  </si>
  <si>
    <t>3390.3701</t>
  </si>
  <si>
    <t xml:space="preserve">                    Limpeza e Conservação</t>
  </si>
  <si>
    <t>3390.3702</t>
  </si>
  <si>
    <t xml:space="preserve">                    Guarda e Vigilancia</t>
  </si>
  <si>
    <t>3390.3707</t>
  </si>
  <si>
    <t xml:space="preserve">                    Serviços e Pintor, Eletricista, Encanador e Pedreiro</t>
  </si>
  <si>
    <t>3390.3708</t>
  </si>
  <si>
    <t xml:space="preserve">                    Operadores de Máquinas e Motoristas</t>
  </si>
  <si>
    <t>3390.3900</t>
  </si>
  <si>
    <t xml:space="preserve">               Outros Serviços de Terceiros - Pessoa Jurídica</t>
  </si>
  <si>
    <t>3390.3905</t>
  </si>
  <si>
    <t>3390.3910</t>
  </si>
  <si>
    <t>3390.3911</t>
  </si>
  <si>
    <t xml:space="preserve">                    Locação de Softwares</t>
  </si>
  <si>
    <t>3390.3912</t>
  </si>
  <si>
    <t xml:space="preserve">                    Locação de Máquinas e Equipamentos</t>
  </si>
  <si>
    <t>3390.3916</t>
  </si>
  <si>
    <t>3390.3917</t>
  </si>
  <si>
    <t xml:space="preserve">                    Manutenção e Conservação de Máquinas e Equipamentos</t>
  </si>
  <si>
    <t>3390.3919</t>
  </si>
  <si>
    <t xml:space="preserve">                    Manutenção e Conservação de Veículos</t>
  </si>
  <si>
    <t>3390.3920</t>
  </si>
  <si>
    <t xml:space="preserve">                    Manutenção e Conservação de Bens Móveis de Outras Nat.</t>
  </si>
  <si>
    <t>3390.3923</t>
  </si>
  <si>
    <t xml:space="preserve">                    Festividades e Homenagens</t>
  </si>
  <si>
    <t>3390.3941</t>
  </si>
  <si>
    <t xml:space="preserve">                    Fornecimento de Alimentação</t>
  </si>
  <si>
    <t>3390.3943</t>
  </si>
  <si>
    <t xml:space="preserve">                    Serviços de Energia Elétrica</t>
  </si>
  <si>
    <t>3390.3944</t>
  </si>
  <si>
    <t xml:space="preserve">                    Serviços de Água e Esgoto</t>
  </si>
  <si>
    <t>3390.3946</t>
  </si>
  <si>
    <t xml:space="preserve">                    Serviços Domésticos</t>
  </si>
  <si>
    <t>3390.3947</t>
  </si>
  <si>
    <t xml:space="preserve">                    Serviços de Comunicação em Geral</t>
  </si>
  <si>
    <t xml:space="preserve">                    Serviços de Processamento de Dados</t>
  </si>
  <si>
    <t>3390.3957</t>
  </si>
  <si>
    <t>3390.3958</t>
  </si>
  <si>
    <t xml:space="preserve">                    Serviços de Telecomunicações</t>
  </si>
  <si>
    <t>3390.3963</t>
  </si>
  <si>
    <t xml:space="preserve">                    Serviços Gráficos</t>
  </si>
  <si>
    <t>3390.3965</t>
  </si>
  <si>
    <t xml:space="preserve">                    Serviços de Apoio ao Ensino</t>
  </si>
  <si>
    <t>3390.3966</t>
  </si>
  <si>
    <t xml:space="preserve">                    Serviços Judiciários</t>
  </si>
  <si>
    <t>3390.3969</t>
  </si>
  <si>
    <t xml:space="preserve">                    Seguros em Geral</t>
  </si>
  <si>
    <t>3390.3970</t>
  </si>
  <si>
    <t xml:space="preserve">                    Confecção de Uniformes, Bandeiras e Flâmulas</t>
  </si>
  <si>
    <t>3390.3972</t>
  </si>
  <si>
    <t>3390.3974</t>
  </si>
  <si>
    <t xml:space="preserve">                    Vale-Transporte</t>
  </si>
  <si>
    <t>3390.3981</t>
  </si>
  <si>
    <t>3390.3980</t>
  </si>
  <si>
    <t xml:space="preserve">                    Hospedagens</t>
  </si>
  <si>
    <t xml:space="preserve">                    Serviços Bancários</t>
  </si>
  <si>
    <t>3390.3914</t>
  </si>
  <si>
    <t xml:space="preserve">                    Locação de Bens Móveis e Outras Naturezas e Intangiveis</t>
  </si>
  <si>
    <t>3390.4600</t>
  </si>
  <si>
    <t>3390.4701</t>
  </si>
  <si>
    <t>3390.4700</t>
  </si>
  <si>
    <t>3390.4800</t>
  </si>
  <si>
    <t xml:space="preserve">               Outros Auxílios Financeiros a Pessoas Físicas</t>
  </si>
  <si>
    <t>3390.4801</t>
  </si>
  <si>
    <t xml:space="preserve">                    Outros Auxílios Financeiros a Pessoas Físicas</t>
  </si>
  <si>
    <t>3390.1800</t>
  </si>
  <si>
    <t xml:space="preserve">               Auxílio Financeiro a Estudantes</t>
  </si>
  <si>
    <t>3390.1803</t>
  </si>
  <si>
    <t xml:space="preserve">                    Bolsa Auxílio</t>
  </si>
  <si>
    <t>3390.3048</t>
  </si>
  <si>
    <t xml:space="preserve">                    Bens Móveis Não Ativáveis</t>
  </si>
  <si>
    <t>3390.3023</t>
  </si>
  <si>
    <t xml:space="preserve">                    Uniformes, Tecidos e Aviamentos</t>
  </si>
  <si>
    <t>3390.3021</t>
  </si>
  <si>
    <t xml:space="preserve">                    Material de Copa e Cozinha</t>
  </si>
  <si>
    <t>3390.4602</t>
  </si>
  <si>
    <t>3390.4603</t>
  </si>
  <si>
    <t xml:space="preserve">               Auxílio Alimentação</t>
  </si>
  <si>
    <t xml:space="preserve">                    Auxílio Alimentação - RPPS</t>
  </si>
  <si>
    <t xml:space="preserve">                    Auxílio Alimentação - RGPS</t>
  </si>
  <si>
    <t>3390.4900</t>
  </si>
  <si>
    <t xml:space="preserve">               Auxílio Transporte</t>
  </si>
  <si>
    <t xml:space="preserve">                    Auxílio Transporte - RPPS</t>
  </si>
  <si>
    <t>3390.4904</t>
  </si>
  <si>
    <t>3390.4905</t>
  </si>
  <si>
    <t xml:space="preserve">                    Auxílio Transporte - RGPS</t>
  </si>
  <si>
    <t>3390.9200</t>
  </si>
  <si>
    <t>3390.9213</t>
  </si>
  <si>
    <t xml:space="preserve">                    Outros Serviços de Terceiros - Pessoa Jurídica</t>
  </si>
  <si>
    <t>3390.9299</t>
  </si>
  <si>
    <t xml:space="preserve">                    Outras Despesas de Exercícios Anteriores</t>
  </si>
  <si>
    <t>3391.0000</t>
  </si>
  <si>
    <t>3391.3900</t>
  </si>
  <si>
    <t>3391.3990</t>
  </si>
  <si>
    <t>4490.5100</t>
  </si>
  <si>
    <t xml:space="preserve">               Obras e Instalações</t>
  </si>
  <si>
    <t>4490.5101</t>
  </si>
  <si>
    <t xml:space="preserve">                    Construção de Edifícios Públicos</t>
  </si>
  <si>
    <t>3390.1801</t>
  </si>
  <si>
    <t xml:space="preserve">                    Auxílio Financeiro a Estudantes</t>
  </si>
  <si>
    <t>3390.2000</t>
  </si>
  <si>
    <t xml:space="preserve">               Auxílio Financeiro a Pesquisadores</t>
  </si>
  <si>
    <t>3390.2001</t>
  </si>
  <si>
    <t xml:space="preserve">                    Auxílio Financeiro a Pesquisadores</t>
  </si>
  <si>
    <t>3390.3003</t>
  </si>
  <si>
    <t xml:space="preserve">                    Combustíveis e Lubrificantes para Outras Finalidades</t>
  </si>
  <si>
    <t>3390.3006</t>
  </si>
  <si>
    <t xml:space="preserve">                    Alimentos para Animais</t>
  </si>
  <si>
    <t>3390.3009</t>
  </si>
  <si>
    <t xml:space="preserve">                    Material Farmacológico</t>
  </si>
  <si>
    <t>33903012</t>
  </si>
  <si>
    <t xml:space="preserve">                    Material de Coudelaria ou de Uso Zootécnico</t>
  </si>
  <si>
    <t>3390.3015</t>
  </si>
  <si>
    <t xml:space="preserve">                    Material para Festividades e Homenagens</t>
  </si>
  <si>
    <t>3390.3018</t>
  </si>
  <si>
    <t xml:space="preserve">                    Materiais e Medicamentos Veterinários</t>
  </si>
  <si>
    <t>3390.3019</t>
  </si>
  <si>
    <t xml:space="preserve">                    Material de Acondicionamento e Embalagem</t>
  </si>
  <si>
    <t>3390.3028</t>
  </si>
  <si>
    <t xml:space="preserve">                    Material de Proteção e Segurança</t>
  </si>
  <si>
    <t>3390.3031</t>
  </si>
  <si>
    <t xml:space="preserve">                    Sementes, Mudas de Plantas e Insumos</t>
  </si>
  <si>
    <t>3390.3040</t>
  </si>
  <si>
    <t xml:space="preserve">                    Material Biológico</t>
  </si>
  <si>
    <t>3390.3042</t>
  </si>
  <si>
    <t xml:space="preserve">                    Ferramentas</t>
  </si>
  <si>
    <t>3390.3044</t>
  </si>
  <si>
    <t xml:space="preserve">                    Material de Sinalização Visual e Afins</t>
  </si>
  <si>
    <t>3390.3046</t>
  </si>
  <si>
    <t xml:space="preserve">                    Material Bibliográfico não Imobilizável</t>
  </si>
  <si>
    <t>3390.3050</t>
  </si>
  <si>
    <t xml:space="preserve">                    Bandeira, Flâmulas e Insígnias</t>
  </si>
  <si>
    <t>3390.3099</t>
  </si>
  <si>
    <t xml:space="preserve">                    Outros Materiais de Consumo</t>
  </si>
  <si>
    <t xml:space="preserve">                    Pedágios</t>
  </si>
  <si>
    <t>3390.3616</t>
  </si>
  <si>
    <t xml:space="preserve">                    Locação de Bens Móveis e Intangiveis</t>
  </si>
  <si>
    <t>3390.3901</t>
  </si>
  <si>
    <t xml:space="preserve">                    Assinatura de Periódicos e Anuidades</t>
  </si>
  <si>
    <t>3390.3908</t>
  </si>
  <si>
    <t xml:space="preserve">                    Manutenção de Software</t>
  </si>
  <si>
    <t>3390.3922</t>
  </si>
  <si>
    <t xml:space="preserve">                    Exposições, Congressos e Conferencias</t>
  </si>
  <si>
    <t>3390.3950</t>
  </si>
  <si>
    <t xml:space="preserve">                    Serviços Médico-Hospital, Odontológico e Laboratoriais</t>
  </si>
  <si>
    <t>3390.3951</t>
  </si>
  <si>
    <t xml:space="preserve">                    Serviços de Análises e Pesquisas Científicas</t>
  </si>
  <si>
    <t>3390.3959</t>
  </si>
  <si>
    <t xml:space="preserve">                    Serviços de Áudio, Vídeo e Foto</t>
  </si>
  <si>
    <t>3390.3978</t>
  </si>
  <si>
    <t>3390.3979</t>
  </si>
  <si>
    <t xml:space="preserve">                    Serviços de Apoio Administrativo, Técnico e Operacional</t>
  </si>
  <si>
    <t xml:space="preserve">               Obrigações Tributárias e Contributivas</t>
  </si>
  <si>
    <t xml:space="preserve">                    PIS/PASEP</t>
  </si>
  <si>
    <t>3390.4705</t>
  </si>
  <si>
    <t xml:space="preserve">                    Licenciamento de Veículos</t>
  </si>
  <si>
    <t>3390.4708</t>
  </si>
  <si>
    <t xml:space="preserve">                    PIS/PASEP - Parcelamento</t>
  </si>
  <si>
    <t>3390.4724</t>
  </si>
  <si>
    <t xml:space="preserve">                    Obrigações Patronais sobre Serviços de Pessoas Físicas</t>
  </si>
  <si>
    <t>3391.4700</t>
  </si>
  <si>
    <t>3391.4701</t>
  </si>
  <si>
    <t>4000.0000</t>
  </si>
  <si>
    <t>DESPESAS DE CAPITAL</t>
  </si>
  <si>
    <t>4400.0000</t>
  </si>
  <si>
    <t xml:space="preserve">     INVESTIMENTOS</t>
  </si>
  <si>
    <t>4490.0000</t>
  </si>
  <si>
    <t>4490.5200</t>
  </si>
  <si>
    <t xml:space="preserve">               Equipamentos e Material Permanente</t>
  </si>
  <si>
    <t>4490.5212</t>
  </si>
  <si>
    <t xml:space="preserve">                    Aparelhos e Utensílios Domésticos</t>
  </si>
  <si>
    <t>4490.5234</t>
  </si>
  <si>
    <t xml:space="preserve">                    Máquinas, Utensílios e Equipamentos Diversos</t>
  </si>
  <si>
    <t xml:space="preserve">                    Equipamentos de Processamento de Dados</t>
  </si>
  <si>
    <t>4490.5235</t>
  </si>
  <si>
    <t>4490.5240</t>
  </si>
  <si>
    <t xml:space="preserve">                    Máquinas e Equipamentos Agrícolas e Rodoviários</t>
  </si>
  <si>
    <t xml:space="preserve">                    Mobiliário em Geral</t>
  </si>
  <si>
    <t>4490.5242</t>
  </si>
  <si>
    <t>4490.5246</t>
  </si>
  <si>
    <t xml:space="preserve">                    Semoventes e Equipamentos de Montaria</t>
  </si>
  <si>
    <t xml:space="preserve">                    Peças não Incorporáveis a Imóveis</t>
  </si>
  <si>
    <t>4490.5251</t>
  </si>
  <si>
    <t>3390.9300</t>
  </si>
  <si>
    <t xml:space="preserve">               Indenizações e Restituições</t>
  </si>
  <si>
    <t>3390.9309</t>
  </si>
  <si>
    <t xml:space="preserve">                    Restituições de Convênios ou Saldos de Convênios</t>
  </si>
  <si>
    <t>4490.5208</t>
  </si>
  <si>
    <t xml:space="preserve">                    Aparelhos, Equip. e Utens. Médico-Odont., Lab. e Hospitalar</t>
  </si>
  <si>
    <t>3390.3029</t>
  </si>
  <si>
    <t xml:space="preserve">                    Material para Áudio, Vídeo e Foto</t>
  </si>
  <si>
    <t>4490.5202</t>
  </si>
  <si>
    <t xml:space="preserve">                    Aeronaves</t>
  </si>
  <si>
    <t>4490.5218</t>
  </si>
  <si>
    <t xml:space="preserve">                    Coleções e Materiais Bibliográficos</t>
  </si>
  <si>
    <t>4490.5233</t>
  </si>
  <si>
    <t xml:space="preserve">                    Equipamentos para Áudio, Vídeo e Foto</t>
  </si>
  <si>
    <t>3390.4704</t>
  </si>
  <si>
    <t xml:space="preserve">                    IPTU</t>
  </si>
  <si>
    <t xml:space="preserve">                    Serviços de Publicidade Legal</t>
  </si>
  <si>
    <t>TOTAIS</t>
  </si>
  <si>
    <t>3390.4000</t>
  </si>
  <si>
    <t xml:space="preserve">               Serviços de Tecnologia da Informação e Comunicação </t>
  </si>
  <si>
    <t>3390.4002</t>
  </si>
  <si>
    <t>3390.4004</t>
  </si>
  <si>
    <t>3390.4005</t>
  </si>
  <si>
    <t>3190.0424</t>
  </si>
  <si>
    <t xml:space="preserve">                    Adicional de Insalubridade - Contrato Temporário</t>
  </si>
  <si>
    <t>ORÇADA INICIAL</t>
  </si>
  <si>
    <t>ARRECADADO NO MÊS</t>
  </si>
  <si>
    <t>ARRECADADO ATÉ O MÊS</t>
  </si>
  <si>
    <t>10000000</t>
  </si>
  <si>
    <t>RECEITAS CORRENTES</t>
  </si>
  <si>
    <t>13000000</t>
  </si>
  <si>
    <t xml:space="preserve">     RECEITA PATRIMONIAL</t>
  </si>
  <si>
    <t>13100000</t>
  </si>
  <si>
    <t>13200000</t>
  </si>
  <si>
    <t>14000000</t>
  </si>
  <si>
    <t xml:space="preserve">     RECEITA AGROPECUÁRIA</t>
  </si>
  <si>
    <t xml:space="preserve">          Receita da Produção Vegetal</t>
  </si>
  <si>
    <t xml:space="preserve">          Receita da Produção Animal e Derivados</t>
  </si>
  <si>
    <t>16000000</t>
  </si>
  <si>
    <t xml:space="preserve">     RECEITA DE SERVIÇOS</t>
  </si>
  <si>
    <t xml:space="preserve">               Serviços Educacionais</t>
  </si>
  <si>
    <t xml:space="preserve">               Serviços de Estudos e Pesquisas</t>
  </si>
  <si>
    <t>17000000</t>
  </si>
  <si>
    <t xml:space="preserve">     TRANSFERÊNCIAS CORRENTES</t>
  </si>
  <si>
    <t>20000000</t>
  </si>
  <si>
    <t>RECEITAS DE CAPITAL</t>
  </si>
  <si>
    <t>24000000</t>
  </si>
  <si>
    <t xml:space="preserve">     TRANSFERÊNCIAS DE CAPITAL</t>
  </si>
  <si>
    <t>TOTAL DAS RECEITAS CORRENTES</t>
  </si>
  <si>
    <t>TOTAL DAS RECEITAS DE CAPITAL</t>
  </si>
  <si>
    <t>TOTAL GERAL DAS RECEITAS</t>
  </si>
  <si>
    <t xml:space="preserve">          Exploração do Patrimônio Imobiliário do Estado</t>
  </si>
  <si>
    <t>13100100</t>
  </si>
  <si>
    <t xml:space="preserve">               Aluguéis, Arrendamentos, Foros, Laudêmios, Tarifas de Ocupação</t>
  </si>
  <si>
    <t>13100110</t>
  </si>
  <si>
    <t xml:space="preserve">                    Aluguéis e Arrendamentos</t>
  </si>
  <si>
    <t>13100111</t>
  </si>
  <si>
    <t xml:space="preserve">                    Taxa de Ocupação de Imóveis</t>
  </si>
  <si>
    <t xml:space="preserve">          Valores Mobiliários</t>
  </si>
  <si>
    <t>13210000</t>
  </si>
  <si>
    <t xml:space="preserve">               Juros e Correções Monetárias</t>
  </si>
  <si>
    <t>13210010</t>
  </si>
  <si>
    <t xml:space="preserve">                    Remuneração de Depósitos Bancários</t>
  </si>
  <si>
    <t>14000011</t>
  </si>
  <si>
    <t>16100111</t>
  </si>
  <si>
    <t>17100000</t>
  </si>
  <si>
    <t xml:space="preserve">          Transferências de Convênios da União e de suas Entidades</t>
  </si>
  <si>
    <t>17181091</t>
  </si>
  <si>
    <t xml:space="preserve">               Outras Transferências de Convênios da União</t>
  </si>
  <si>
    <t>17300011</t>
  </si>
  <si>
    <t>17300000</t>
  </si>
  <si>
    <t xml:space="preserve">          Transferências dos Municípios e de suas Entidades</t>
  </si>
  <si>
    <t xml:space="preserve">               Transferências dos Municípios e de suas Entidades</t>
  </si>
  <si>
    <t>19000000</t>
  </si>
  <si>
    <t>19280290</t>
  </si>
  <si>
    <t xml:space="preserve">     OUTRAS RECEITAS CORRENTES</t>
  </si>
  <si>
    <t xml:space="preserve">          Outras Restituições - Não Especificadas Anteriormente</t>
  </si>
  <si>
    <t>24100000</t>
  </si>
  <si>
    <t xml:space="preserve">          Transferências da União e de suas Entidades</t>
  </si>
  <si>
    <t>24181090</t>
  </si>
  <si>
    <t>24200000</t>
  </si>
  <si>
    <t xml:space="preserve">         Transferências dos Estados e do Distrito Federal e de suas Entidades</t>
  </si>
  <si>
    <t>24281090</t>
  </si>
  <si>
    <t xml:space="preserve">               Outras Transferências de Convênio dos Estados</t>
  </si>
  <si>
    <t>DESPESAS EMPENHADAS MÊS A MÊS - EXERCÍCIO DE 2020</t>
  </si>
  <si>
    <t>3190.1133</t>
  </si>
  <si>
    <t xml:space="preserve">                    Décimo Terceiro Salário - RPPS</t>
  </si>
  <si>
    <t xml:space="preserve">                    Décimo Terceiro Salário - RGPS</t>
  </si>
  <si>
    <t>3190.1164</t>
  </si>
  <si>
    <t xml:space="preserve">                    Férias Vencidas e Proporcionais - RGPS</t>
  </si>
  <si>
    <t>3190.1171</t>
  </si>
  <si>
    <t xml:space="preserve">                    Férias - Abono Constitucional - RGPS</t>
  </si>
  <si>
    <t>RECEITA ARRECADADA MÊS A MÊS - EXERCÍCIO DE 2020</t>
  </si>
  <si>
    <t>17189911</t>
  </si>
  <si>
    <t xml:space="preserve">               Outras Transferências da União Não Classificadas Anteriormente</t>
  </si>
  <si>
    <t xml:space="preserve">                    Gratif. Ex. de Enc.de Membro Banca Exam. de Conc. - GEEBE</t>
  </si>
  <si>
    <t>3391.9100</t>
  </si>
  <si>
    <t xml:space="preserve">               Sentenças Judiciais</t>
  </si>
  <si>
    <t xml:space="preserve">                    Sentenças Judiciais</t>
  </si>
  <si>
    <t>3390.0814</t>
  </si>
  <si>
    <t xml:space="preserve">                    Salário Família - Ativo Civil - RPPS</t>
  </si>
  <si>
    <t>MARÇO DE 2020</t>
  </si>
  <si>
    <t>3390.1404</t>
  </si>
  <si>
    <t xml:space="preserve">                    Ajuda de Custo para Remoção</t>
  </si>
  <si>
    <t>3390.9209</t>
  </si>
  <si>
    <t xml:space="preserve">                    Passagens e Despesa com Locomoção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</si>
</sst>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4" fontId="1" fillId="2" borderId="0" xfId="0" applyNumberFormat="1" applyFont="1" applyFill="1"/>
    <xf numFmtId="0" fontId="0" fillId="0" borderId="4" xfId="0" applyFill="1" applyBorder="1"/>
    <xf numFmtId="0" fontId="0" fillId="0" borderId="1" xfId="0" applyFill="1" applyBorder="1"/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4" fontId="0" fillId="2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43" fontId="0" fillId="0" borderId="0" xfId="1" applyFont="1"/>
    <xf numFmtId="4" fontId="0" fillId="0" borderId="0" xfId="0" applyNumberFormat="1" applyFont="1" applyFill="1" applyBorder="1"/>
    <xf numFmtId="43" fontId="0" fillId="0" borderId="1" xfId="1" applyFont="1" applyBorder="1"/>
    <xf numFmtId="43" fontId="1" fillId="2" borderId="1" xfId="1" applyFont="1" applyFill="1" applyBorder="1"/>
    <xf numFmtId="43" fontId="0" fillId="3" borderId="1" xfId="1" applyFont="1" applyFill="1" applyBorder="1"/>
    <xf numFmtId="43" fontId="1" fillId="2" borderId="1" xfId="1" applyFont="1" applyFill="1" applyBorder="1" applyAlignment="1">
      <alignment vertical="center"/>
    </xf>
    <xf numFmtId="164" fontId="0" fillId="0" borderId="1" xfId="1" applyNumberFormat="1" applyFont="1" applyBorder="1"/>
    <xf numFmtId="164" fontId="1" fillId="2" borderId="1" xfId="1" applyNumberFormat="1" applyFont="1" applyFill="1" applyBorder="1"/>
    <xf numFmtId="164" fontId="0" fillId="3" borderId="1" xfId="1" applyNumberFormat="1" applyFont="1" applyFill="1" applyBorder="1"/>
    <xf numFmtId="164" fontId="1" fillId="2" borderId="1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0"/>
          <a:ext cx="10191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4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0</xdr:row>
      <xdr:rowOff>0</xdr:rowOff>
    </xdr:from>
    <xdr:to>
      <xdr:col>6</xdr:col>
      <xdr:colOff>38100</xdr:colOff>
      <xdr:row>6</xdr:row>
      <xdr:rowOff>180976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6" y="0"/>
          <a:ext cx="914399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3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5"/>
  <sheetViews>
    <sheetView topLeftCell="A195" workbookViewId="0">
      <selection activeCell="I218" sqref="I218"/>
    </sheetView>
  </sheetViews>
  <sheetFormatPr defaultRowHeight="15" x14ac:dyDescent="0.25"/>
  <cols>
    <col min="1" max="1" width="1.42578125" customWidth="1"/>
    <col min="2" max="2" width="12.28515625" customWidth="1"/>
    <col min="3" max="3" width="62" customWidth="1"/>
    <col min="4" max="7" width="16.7109375" customWidth="1"/>
    <col min="9" max="9" width="13.28515625" style="28" bestFit="1" customWidth="1"/>
  </cols>
  <sheetData>
    <row r="1" spans="2:7" x14ac:dyDescent="0.25">
      <c r="B1" s="39" t="s">
        <v>64</v>
      </c>
      <c r="C1" s="39"/>
      <c r="D1" s="39"/>
      <c r="E1" s="39"/>
      <c r="F1" s="39"/>
      <c r="G1" s="39"/>
    </row>
    <row r="2" spans="2:7" x14ac:dyDescent="0.25">
      <c r="B2" s="38"/>
      <c r="C2" s="38"/>
      <c r="D2" s="38"/>
      <c r="E2" s="38"/>
      <c r="F2" s="38"/>
      <c r="G2" s="38"/>
    </row>
    <row r="3" spans="2:7" x14ac:dyDescent="0.25">
      <c r="B3" s="38" t="s">
        <v>0</v>
      </c>
      <c r="C3" s="38"/>
      <c r="D3" s="38"/>
      <c r="E3" s="38"/>
      <c r="F3" s="38"/>
      <c r="G3" s="38"/>
    </row>
    <row r="4" spans="2:7" x14ac:dyDescent="0.25">
      <c r="B4" s="38"/>
      <c r="C4" s="38"/>
      <c r="D4" s="38"/>
      <c r="E4" s="38"/>
      <c r="F4" s="38"/>
      <c r="G4" s="38"/>
    </row>
    <row r="5" spans="2:7" x14ac:dyDescent="0.25">
      <c r="B5" s="38" t="s">
        <v>424</v>
      </c>
      <c r="C5" s="38"/>
      <c r="D5" s="38"/>
      <c r="E5" s="38"/>
      <c r="F5" s="38"/>
      <c r="G5" s="38"/>
    </row>
    <row r="6" spans="2:7" x14ac:dyDescent="0.25">
      <c r="B6" s="39" t="s">
        <v>441</v>
      </c>
      <c r="C6" s="39"/>
      <c r="D6" s="39"/>
      <c r="E6" s="39"/>
      <c r="F6" s="39"/>
      <c r="G6" s="39"/>
    </row>
    <row r="8" spans="2:7" ht="30" x14ac:dyDescent="0.25">
      <c r="B8" s="10" t="s">
        <v>1</v>
      </c>
      <c r="C8" s="10" t="s">
        <v>2</v>
      </c>
      <c r="D8" s="10" t="s">
        <v>5</v>
      </c>
      <c r="E8" s="10" t="s">
        <v>6</v>
      </c>
      <c r="F8" s="10" t="s">
        <v>7</v>
      </c>
      <c r="G8" s="10" t="s">
        <v>8</v>
      </c>
    </row>
    <row r="9" spans="2:7" x14ac:dyDescent="0.25">
      <c r="B9" s="2" t="s">
        <v>3</v>
      </c>
      <c r="C9" s="3" t="s">
        <v>4</v>
      </c>
      <c r="D9" s="4">
        <f>D10+D56</f>
        <v>102011577</v>
      </c>
      <c r="E9" s="4">
        <f>E10+E56</f>
        <v>102011577</v>
      </c>
      <c r="F9" s="4">
        <f>F10+F56</f>
        <v>7106778.7299999995</v>
      </c>
      <c r="G9" s="4">
        <f>G10+G56</f>
        <v>20874015.100000001</v>
      </c>
    </row>
    <row r="10" spans="2:7" x14ac:dyDescent="0.25">
      <c r="B10" s="11" t="s">
        <v>9</v>
      </c>
      <c r="C10" s="12" t="s">
        <v>10</v>
      </c>
      <c r="D10" s="13">
        <f>D11+D51</f>
        <v>89283094</v>
      </c>
      <c r="E10" s="13">
        <f>E11+E51</f>
        <v>89283094</v>
      </c>
      <c r="F10" s="13">
        <f>F11+F51</f>
        <v>6523612.0999999996</v>
      </c>
      <c r="G10" s="13">
        <f>G11+G51</f>
        <v>18681355.690000001</v>
      </c>
    </row>
    <row r="11" spans="2:7" x14ac:dyDescent="0.25">
      <c r="B11" s="2" t="s">
        <v>11</v>
      </c>
      <c r="C11" s="3" t="s">
        <v>12</v>
      </c>
      <c r="D11" s="4">
        <f>D12+D21+D23+D42+D45+D47+D49</f>
        <v>82329094</v>
      </c>
      <c r="E11" s="4">
        <f>E12+E21+E23+E42+E45+E47+E49</f>
        <v>82329094</v>
      </c>
      <c r="F11" s="4">
        <f>F12+F21+F23+F42+F45+F47+F49</f>
        <v>6001361.5599999996</v>
      </c>
      <c r="G11" s="4">
        <f>G12+G21+G23+G42+G45+G47+G49</f>
        <v>17123414.59</v>
      </c>
    </row>
    <row r="12" spans="2:7" x14ac:dyDescent="0.25">
      <c r="B12" s="14" t="s">
        <v>15</v>
      </c>
      <c r="C12" s="15" t="s">
        <v>17</v>
      </c>
      <c r="D12" s="16">
        <v>11885000</v>
      </c>
      <c r="E12" s="18">
        <v>11885000</v>
      </c>
      <c r="F12" s="16">
        <f>SUM(F13:F20)</f>
        <v>870692.59</v>
      </c>
      <c r="G12" s="16">
        <f>SUM(G13:G20)</f>
        <v>2295561.02</v>
      </c>
    </row>
    <row r="13" spans="2:7" x14ac:dyDescent="0.25">
      <c r="B13" s="2" t="s">
        <v>16</v>
      </c>
      <c r="C13" s="3" t="s">
        <v>18</v>
      </c>
      <c r="D13" s="4"/>
      <c r="E13" s="4"/>
      <c r="F13" s="4">
        <v>752625.94</v>
      </c>
      <c r="G13" s="4">
        <v>2161376.19</v>
      </c>
    </row>
    <row r="14" spans="2:7" x14ac:dyDescent="0.25">
      <c r="B14" s="2" t="s">
        <v>19</v>
      </c>
      <c r="C14" s="3" t="s">
        <v>20</v>
      </c>
      <c r="D14" s="4"/>
      <c r="E14" s="4"/>
      <c r="F14" s="4">
        <v>2501.27</v>
      </c>
      <c r="G14" s="4">
        <v>10223.450000000001</v>
      </c>
    </row>
    <row r="15" spans="2:7" x14ac:dyDescent="0.25">
      <c r="B15" s="2" t="s">
        <v>363</v>
      </c>
      <c r="C15" s="3" t="s">
        <v>364</v>
      </c>
      <c r="D15" s="4"/>
      <c r="E15" s="4"/>
      <c r="F15" s="4">
        <v>186.52</v>
      </c>
      <c r="G15" s="4">
        <v>533.29</v>
      </c>
    </row>
    <row r="16" spans="2:7" x14ac:dyDescent="0.25">
      <c r="B16" s="2" t="s">
        <v>21</v>
      </c>
      <c r="C16" s="3" t="s">
        <v>22</v>
      </c>
      <c r="D16" s="4"/>
      <c r="E16" s="4"/>
      <c r="F16" s="4">
        <v>0</v>
      </c>
      <c r="G16" s="4">
        <v>996.83</v>
      </c>
    </row>
    <row r="17" spans="2:7" x14ac:dyDescent="0.25">
      <c r="B17" s="2" t="s">
        <v>25</v>
      </c>
      <c r="C17" s="3" t="s">
        <v>24</v>
      </c>
      <c r="D17" s="4"/>
      <c r="E17" s="4"/>
      <c r="F17" s="4">
        <v>17061</v>
      </c>
      <c r="G17" s="4">
        <v>18211.48</v>
      </c>
    </row>
    <row r="18" spans="2:7" x14ac:dyDescent="0.25">
      <c r="B18" s="2" t="s">
        <v>23</v>
      </c>
      <c r="C18" s="3" t="s">
        <v>26</v>
      </c>
      <c r="D18" s="4"/>
      <c r="E18" s="4"/>
      <c r="F18" s="4">
        <v>35417.86</v>
      </c>
      <c r="G18" s="4">
        <v>41319.78</v>
      </c>
    </row>
    <row r="19" spans="2:7" x14ac:dyDescent="0.25">
      <c r="B19" s="2" t="s">
        <v>27</v>
      </c>
      <c r="C19" s="3" t="s">
        <v>28</v>
      </c>
      <c r="D19" s="4"/>
      <c r="E19" s="4"/>
      <c r="F19" s="4">
        <v>62900</v>
      </c>
      <c r="G19" s="4">
        <v>62900</v>
      </c>
    </row>
    <row r="20" spans="2:7" x14ac:dyDescent="0.25">
      <c r="B20" s="2" t="s">
        <v>29</v>
      </c>
      <c r="C20" s="3" t="s">
        <v>30</v>
      </c>
      <c r="D20" s="4"/>
      <c r="E20" s="4"/>
      <c r="F20" s="4">
        <v>0</v>
      </c>
      <c r="G20" s="4">
        <v>0</v>
      </c>
    </row>
    <row r="21" spans="2:7" x14ac:dyDescent="0.25">
      <c r="B21" s="14" t="s">
        <v>13</v>
      </c>
      <c r="C21" s="15" t="s">
        <v>14</v>
      </c>
      <c r="D21" s="16">
        <v>1000</v>
      </c>
      <c r="E21" s="16">
        <v>2</v>
      </c>
      <c r="F21" s="16">
        <f>SUM(F22)</f>
        <v>0</v>
      </c>
      <c r="G21" s="16">
        <f>SUM(G22)</f>
        <v>1.25</v>
      </c>
    </row>
    <row r="22" spans="2:7" x14ac:dyDescent="0.25">
      <c r="B22" s="2" t="s">
        <v>31</v>
      </c>
      <c r="C22" s="3" t="s">
        <v>32</v>
      </c>
      <c r="D22" s="4"/>
      <c r="E22" s="4"/>
      <c r="F22" s="4">
        <v>0</v>
      </c>
      <c r="G22" s="4">
        <v>1.25</v>
      </c>
    </row>
    <row r="23" spans="2:7" x14ac:dyDescent="0.25">
      <c r="B23" s="14" t="s">
        <v>33</v>
      </c>
      <c r="C23" s="15" t="s">
        <v>34</v>
      </c>
      <c r="D23" s="16">
        <f>45249102+3023992</f>
        <v>48273094</v>
      </c>
      <c r="E23" s="16">
        <f>45206502+3023992+998</f>
        <v>48231492</v>
      </c>
      <c r="F23" s="16">
        <f>SUM(F24:F41)</f>
        <v>3644160.6599999997</v>
      </c>
      <c r="G23" s="16">
        <f>SUM(G24:G41)</f>
        <v>10367821.499999998</v>
      </c>
    </row>
    <row r="24" spans="2:7" x14ac:dyDescent="0.25">
      <c r="B24" s="6" t="s">
        <v>35</v>
      </c>
      <c r="C24" s="7" t="s">
        <v>36</v>
      </c>
      <c r="D24" s="8"/>
      <c r="E24" s="8"/>
      <c r="F24" s="4">
        <v>2792893.03</v>
      </c>
      <c r="G24" s="4">
        <v>8333800.25</v>
      </c>
    </row>
    <row r="25" spans="2:7" x14ac:dyDescent="0.25">
      <c r="B25" s="6" t="s">
        <v>37</v>
      </c>
      <c r="C25" s="7" t="s">
        <v>38</v>
      </c>
      <c r="D25" s="8"/>
      <c r="E25" s="8"/>
      <c r="F25" s="4">
        <v>5916.15</v>
      </c>
      <c r="G25" s="4">
        <v>24830.37</v>
      </c>
    </row>
    <row r="26" spans="2:7" x14ac:dyDescent="0.25">
      <c r="B26" s="6" t="s">
        <v>39</v>
      </c>
      <c r="C26" s="7" t="s">
        <v>40</v>
      </c>
      <c r="D26" s="8"/>
      <c r="E26" s="8"/>
      <c r="F26" s="4">
        <v>16618.86</v>
      </c>
      <c r="G26" s="4">
        <v>54441.120000000003</v>
      </c>
    </row>
    <row r="27" spans="2:7" x14ac:dyDescent="0.25">
      <c r="B27" s="6" t="s">
        <v>42</v>
      </c>
      <c r="C27" s="7" t="s">
        <v>41</v>
      </c>
      <c r="D27" s="8"/>
      <c r="E27" s="8"/>
      <c r="F27" s="4">
        <v>1663.73</v>
      </c>
      <c r="G27" s="4">
        <v>4991.1899999999996</v>
      </c>
    </row>
    <row r="28" spans="2:7" x14ac:dyDescent="0.25">
      <c r="B28" s="6" t="s">
        <v>43</v>
      </c>
      <c r="C28" s="7" t="s">
        <v>44</v>
      </c>
      <c r="D28" s="8"/>
      <c r="E28" s="8"/>
      <c r="F28" s="4">
        <v>4604.97</v>
      </c>
      <c r="G28" s="4">
        <v>14608.17</v>
      </c>
    </row>
    <row r="29" spans="2:7" x14ac:dyDescent="0.25">
      <c r="B29" s="6" t="s">
        <v>46</v>
      </c>
      <c r="C29" s="7" t="s">
        <v>45</v>
      </c>
      <c r="D29" s="8"/>
      <c r="E29" s="8"/>
      <c r="F29" s="4">
        <v>86362.84</v>
      </c>
      <c r="G29" s="4">
        <v>258546.75</v>
      </c>
    </row>
    <row r="30" spans="2:7" x14ac:dyDescent="0.25">
      <c r="B30" s="6" t="s">
        <v>47</v>
      </c>
      <c r="C30" s="7" t="s">
        <v>48</v>
      </c>
      <c r="D30" s="8"/>
      <c r="E30" s="8"/>
      <c r="F30" s="4">
        <v>216318.33</v>
      </c>
      <c r="G30" s="4">
        <v>645337.37</v>
      </c>
    </row>
    <row r="31" spans="2:7" x14ac:dyDescent="0.25">
      <c r="B31" s="6" t="s">
        <v>425</v>
      </c>
      <c r="C31" s="7" t="s">
        <v>426</v>
      </c>
      <c r="D31" s="8"/>
      <c r="E31" s="8"/>
      <c r="F31" s="4">
        <v>1309.06</v>
      </c>
      <c r="G31" s="4">
        <v>1544.75</v>
      </c>
    </row>
    <row r="32" spans="2:7" x14ac:dyDescent="0.25">
      <c r="B32" s="6" t="s">
        <v>49</v>
      </c>
      <c r="C32" s="7" t="s">
        <v>50</v>
      </c>
      <c r="D32" s="8"/>
      <c r="E32" s="8"/>
      <c r="F32" s="4">
        <v>1431</v>
      </c>
      <c r="G32" s="4">
        <v>44430.58</v>
      </c>
    </row>
    <row r="33" spans="2:7" x14ac:dyDescent="0.25">
      <c r="B33" s="6" t="s">
        <v>51</v>
      </c>
      <c r="C33" s="7" t="s">
        <v>52</v>
      </c>
      <c r="D33" s="8"/>
      <c r="E33" s="8"/>
      <c r="F33" s="8">
        <v>23698.68</v>
      </c>
      <c r="G33" s="8">
        <v>71096.039999999994</v>
      </c>
    </row>
    <row r="34" spans="2:7" x14ac:dyDescent="0.25">
      <c r="B34" s="6" t="s">
        <v>53</v>
      </c>
      <c r="C34" s="7" t="s">
        <v>54</v>
      </c>
      <c r="D34" s="8"/>
      <c r="E34" s="8"/>
      <c r="F34" s="8">
        <v>3015.76</v>
      </c>
      <c r="G34" s="8">
        <v>6322.46</v>
      </c>
    </row>
    <row r="35" spans="2:7" x14ac:dyDescent="0.25">
      <c r="B35" s="6" t="s">
        <v>55</v>
      </c>
      <c r="C35" s="7" t="s">
        <v>56</v>
      </c>
      <c r="D35" s="8"/>
      <c r="E35" s="8"/>
      <c r="F35" s="8">
        <v>262600</v>
      </c>
      <c r="G35" s="8">
        <v>262600</v>
      </c>
    </row>
    <row r="36" spans="2:7" x14ac:dyDescent="0.25">
      <c r="B36" s="6" t="s">
        <v>428</v>
      </c>
      <c r="C36" s="7" t="s">
        <v>429</v>
      </c>
      <c r="D36" s="8"/>
      <c r="E36" s="8"/>
      <c r="F36" s="8">
        <v>0</v>
      </c>
      <c r="G36" s="8">
        <v>1337.9</v>
      </c>
    </row>
    <row r="37" spans="2:7" x14ac:dyDescent="0.25">
      <c r="B37" s="6" t="s">
        <v>57</v>
      </c>
      <c r="C37" s="7" t="s">
        <v>427</v>
      </c>
      <c r="D37" s="8"/>
      <c r="E37" s="8"/>
      <c r="F37" s="8">
        <v>0</v>
      </c>
      <c r="G37" s="8">
        <v>0</v>
      </c>
    </row>
    <row r="38" spans="2:7" x14ac:dyDescent="0.25">
      <c r="B38" s="6" t="s">
        <v>58</v>
      </c>
      <c r="C38" s="7" t="s">
        <v>59</v>
      </c>
      <c r="D38" s="8"/>
      <c r="E38" s="8"/>
      <c r="F38" s="4">
        <v>2245.54</v>
      </c>
      <c r="G38" s="4">
        <v>6736.62</v>
      </c>
    </row>
    <row r="39" spans="2:7" x14ac:dyDescent="0.25">
      <c r="B39" s="6" t="s">
        <v>60</v>
      </c>
      <c r="C39" s="7" t="s">
        <v>61</v>
      </c>
      <c r="D39" s="8"/>
      <c r="E39" s="8"/>
      <c r="F39" s="4">
        <v>207982.71</v>
      </c>
      <c r="G39" s="4">
        <v>618755.23</v>
      </c>
    </row>
    <row r="40" spans="2:7" x14ac:dyDescent="0.25">
      <c r="B40" s="6" t="s">
        <v>62</v>
      </c>
      <c r="C40" s="7" t="s">
        <v>63</v>
      </c>
      <c r="D40" s="8"/>
      <c r="E40" s="8"/>
      <c r="F40" s="4">
        <v>17500</v>
      </c>
      <c r="G40" s="4">
        <v>17500</v>
      </c>
    </row>
    <row r="41" spans="2:7" x14ac:dyDescent="0.25">
      <c r="B41" s="6" t="s">
        <v>430</v>
      </c>
      <c r="C41" s="7" t="s">
        <v>431</v>
      </c>
      <c r="D41" s="8"/>
      <c r="E41" s="8"/>
      <c r="F41" s="4">
        <v>0</v>
      </c>
      <c r="G41" s="4">
        <v>942.7</v>
      </c>
    </row>
    <row r="42" spans="2:7" x14ac:dyDescent="0.25">
      <c r="B42" s="14" t="s">
        <v>65</v>
      </c>
      <c r="C42" s="15" t="s">
        <v>66</v>
      </c>
      <c r="D42" s="16">
        <v>2448000</v>
      </c>
      <c r="E42" s="16">
        <v>2448000</v>
      </c>
      <c r="F42" s="16">
        <f>SUM(F43+F44)</f>
        <v>180079.84</v>
      </c>
      <c r="G42" s="16">
        <f>SUM(G43+G44)</f>
        <v>482327.24</v>
      </c>
    </row>
    <row r="43" spans="2:7" x14ac:dyDescent="0.25">
      <c r="B43" s="6" t="s">
        <v>67</v>
      </c>
      <c r="C43" s="7" t="s">
        <v>68</v>
      </c>
      <c r="D43" s="8"/>
      <c r="E43" s="8"/>
      <c r="F43" s="8">
        <v>180000</v>
      </c>
      <c r="G43" s="8">
        <v>482087.72</v>
      </c>
    </row>
    <row r="44" spans="2:7" x14ac:dyDescent="0.25">
      <c r="B44" s="6" t="s">
        <v>69</v>
      </c>
      <c r="C44" s="7" t="s">
        <v>70</v>
      </c>
      <c r="D44" s="8"/>
      <c r="E44" s="8"/>
      <c r="F44" s="8">
        <v>79.84</v>
      </c>
      <c r="G44" s="8">
        <v>239.52</v>
      </c>
    </row>
    <row r="45" spans="2:7" x14ac:dyDescent="0.25">
      <c r="B45" s="14" t="s">
        <v>85</v>
      </c>
      <c r="C45" s="15" t="s">
        <v>86</v>
      </c>
      <c r="D45" s="16">
        <v>150000</v>
      </c>
      <c r="E45" s="16">
        <v>192600</v>
      </c>
      <c r="F45" s="16">
        <f>F46</f>
        <v>6741.4</v>
      </c>
      <c r="G45" s="16">
        <f>G46</f>
        <v>52264.25</v>
      </c>
    </row>
    <row r="46" spans="2:7" x14ac:dyDescent="0.25">
      <c r="B46" s="6" t="s">
        <v>87</v>
      </c>
      <c r="C46" s="7" t="s">
        <v>88</v>
      </c>
      <c r="D46" s="8"/>
      <c r="E46" s="8"/>
      <c r="F46" s="4">
        <v>6741.4</v>
      </c>
      <c r="G46" s="4">
        <v>52264.25</v>
      </c>
    </row>
    <row r="47" spans="2:7" x14ac:dyDescent="0.25">
      <c r="B47" s="14" t="s">
        <v>89</v>
      </c>
      <c r="C47" s="15" t="s">
        <v>90</v>
      </c>
      <c r="D47" s="16">
        <v>150000</v>
      </c>
      <c r="E47" s="16">
        <v>150000</v>
      </c>
      <c r="F47" s="16">
        <f>F48</f>
        <v>1800.77</v>
      </c>
      <c r="G47" s="16">
        <f>G48</f>
        <v>10193.629999999999</v>
      </c>
    </row>
    <row r="48" spans="2:7" x14ac:dyDescent="0.25">
      <c r="B48" s="6" t="s">
        <v>91</v>
      </c>
      <c r="C48" s="7" t="s">
        <v>92</v>
      </c>
      <c r="D48" s="8"/>
      <c r="E48" s="8"/>
      <c r="F48" s="8">
        <v>1800.77</v>
      </c>
      <c r="G48" s="8">
        <v>10193.629999999999</v>
      </c>
    </row>
    <row r="49" spans="2:7" x14ac:dyDescent="0.25">
      <c r="B49" s="14" t="s">
        <v>71</v>
      </c>
      <c r="C49" s="15" t="s">
        <v>73</v>
      </c>
      <c r="D49" s="16">
        <v>19422000</v>
      </c>
      <c r="E49" s="16">
        <v>19422000</v>
      </c>
      <c r="F49" s="16">
        <f>F50</f>
        <v>1297886.3</v>
      </c>
      <c r="G49" s="16">
        <f>G50</f>
        <v>3915245.7</v>
      </c>
    </row>
    <row r="50" spans="2:7" x14ac:dyDescent="0.25">
      <c r="B50" s="2" t="s">
        <v>72</v>
      </c>
      <c r="C50" s="3" t="s">
        <v>74</v>
      </c>
      <c r="D50" s="4"/>
      <c r="E50" s="4"/>
      <c r="F50" s="4">
        <v>1297886.3</v>
      </c>
      <c r="G50" s="4">
        <v>3915245.7</v>
      </c>
    </row>
    <row r="51" spans="2:7" x14ac:dyDescent="0.25">
      <c r="B51" s="21" t="s">
        <v>77</v>
      </c>
      <c r="C51" s="22" t="s">
        <v>76</v>
      </c>
      <c r="D51" s="23">
        <f>D52</f>
        <v>6954000</v>
      </c>
      <c r="E51" s="23">
        <f>E52</f>
        <v>6954000</v>
      </c>
      <c r="F51" s="23">
        <f>F52</f>
        <v>522250.54000000004</v>
      </c>
      <c r="G51" s="23">
        <f>G52</f>
        <v>1557941.1</v>
      </c>
    </row>
    <row r="52" spans="2:7" x14ac:dyDescent="0.25">
      <c r="B52" s="14" t="s">
        <v>75</v>
      </c>
      <c r="C52" s="15" t="s">
        <v>66</v>
      </c>
      <c r="D52" s="16">
        <v>6954000</v>
      </c>
      <c r="E52" s="16">
        <v>6954000</v>
      </c>
      <c r="F52" s="16">
        <f>F53+F54+F55</f>
        <v>522250.54000000004</v>
      </c>
      <c r="G52" s="16">
        <f>G53+G54+G55</f>
        <v>1557941.1</v>
      </c>
    </row>
    <row r="53" spans="2:7" x14ac:dyDescent="0.25">
      <c r="B53" s="2" t="s">
        <v>78</v>
      </c>
      <c r="C53" s="3" t="s">
        <v>79</v>
      </c>
      <c r="D53" s="4"/>
      <c r="E53" s="4"/>
      <c r="F53" s="4">
        <v>268243.7</v>
      </c>
      <c r="G53" s="4">
        <v>797217.59</v>
      </c>
    </row>
    <row r="54" spans="2:7" x14ac:dyDescent="0.25">
      <c r="B54" s="2" t="s">
        <v>80</v>
      </c>
      <c r="C54" s="3" t="s">
        <v>81</v>
      </c>
      <c r="D54" s="4"/>
      <c r="E54" s="4"/>
      <c r="F54" s="4">
        <v>66236.25</v>
      </c>
      <c r="G54" s="4">
        <v>202671.19</v>
      </c>
    </row>
    <row r="55" spans="2:7" x14ac:dyDescent="0.25">
      <c r="B55" s="2" t="s">
        <v>82</v>
      </c>
      <c r="C55" s="3" t="s">
        <v>83</v>
      </c>
      <c r="D55" s="4"/>
      <c r="E55" s="4"/>
      <c r="F55" s="4">
        <v>187770.59</v>
      </c>
      <c r="G55" s="4">
        <v>558052.31999999995</v>
      </c>
    </row>
    <row r="56" spans="2:7" x14ac:dyDescent="0.25">
      <c r="B56" s="11" t="s">
        <v>84</v>
      </c>
      <c r="C56" s="12" t="s">
        <v>93</v>
      </c>
      <c r="D56" s="13">
        <f>D57+D181</f>
        <v>12728483</v>
      </c>
      <c r="E56" s="13">
        <f>E57+E181</f>
        <v>12728483</v>
      </c>
      <c r="F56" s="13">
        <f>F57+F181</f>
        <v>583166.62999999989</v>
      </c>
      <c r="G56" s="13">
        <f>G57+G181</f>
        <v>2192659.4099999992</v>
      </c>
    </row>
    <row r="57" spans="2:7" x14ac:dyDescent="0.25">
      <c r="B57" s="2" t="s">
        <v>94</v>
      </c>
      <c r="C57" s="3" t="s">
        <v>12</v>
      </c>
      <c r="D57" s="4">
        <f>D58+D61+D64+D67+D69+D103+D108+D117+D122+D157+D161+D164+D170+D172+D175+D179+D186</f>
        <v>12638283</v>
      </c>
      <c r="E57" s="4">
        <f>E58+E61+E64+E67+E69+E103+E108+E117+E122+D157+E161+E164+E170+E172+E175+E179+E186</f>
        <v>12638283</v>
      </c>
      <c r="F57" s="4">
        <f>F58+F61+F64+F67+F69+F103+F108+F117+F122+F157+F161+F164+F170+F172+F175+F179</f>
        <v>577290.62999999989</v>
      </c>
      <c r="G57" s="4">
        <f>G58+G61+G64+G67+G69+G103+G108+G117+G122+G157+G161+G164+G170+G172+G175+G179</f>
        <v>2183947.3799999994</v>
      </c>
    </row>
    <row r="58" spans="2:7" x14ac:dyDescent="0.25">
      <c r="B58" s="14" t="s">
        <v>95</v>
      </c>
      <c r="C58" s="15" t="s">
        <v>96</v>
      </c>
      <c r="D58" s="16">
        <v>0</v>
      </c>
      <c r="E58" s="16">
        <v>45</v>
      </c>
      <c r="F58" s="16">
        <f>F59+F60</f>
        <v>3.75</v>
      </c>
      <c r="G58" s="16">
        <f>G59+G60</f>
        <v>7.5</v>
      </c>
    </row>
    <row r="59" spans="2:7" x14ac:dyDescent="0.25">
      <c r="B59" s="2" t="s">
        <v>97</v>
      </c>
      <c r="C59" s="3" t="s">
        <v>98</v>
      </c>
      <c r="D59" s="4"/>
      <c r="E59" s="4"/>
      <c r="F59" s="4">
        <v>0</v>
      </c>
      <c r="G59" s="4">
        <v>0</v>
      </c>
    </row>
    <row r="60" spans="2:7" x14ac:dyDescent="0.25">
      <c r="B60" s="2" t="s">
        <v>439</v>
      </c>
      <c r="C60" s="3" t="s">
        <v>440</v>
      </c>
      <c r="D60" s="4"/>
      <c r="E60" s="4"/>
      <c r="F60" s="4">
        <v>3.75</v>
      </c>
      <c r="G60" s="4">
        <v>7.5</v>
      </c>
    </row>
    <row r="61" spans="2:7" x14ac:dyDescent="0.25">
      <c r="B61" s="14" t="s">
        <v>99</v>
      </c>
      <c r="C61" s="15" t="s">
        <v>100</v>
      </c>
      <c r="D61" s="16">
        <f>18000+75000+11400</f>
        <v>104400</v>
      </c>
      <c r="E61" s="16">
        <f>17955+75000+11400</f>
        <v>104355</v>
      </c>
      <c r="F61" s="16">
        <f>F62+F63</f>
        <v>16749.650000000001</v>
      </c>
      <c r="G61" s="16">
        <f>G62+G63</f>
        <v>21397.65</v>
      </c>
    </row>
    <row r="62" spans="2:7" x14ac:dyDescent="0.25">
      <c r="B62" s="2" t="s">
        <v>101</v>
      </c>
      <c r="C62" s="3" t="s">
        <v>102</v>
      </c>
      <c r="D62" s="4"/>
      <c r="E62" s="4"/>
      <c r="F62" s="4">
        <v>7151</v>
      </c>
      <c r="G62" s="4">
        <v>11799</v>
      </c>
    </row>
    <row r="63" spans="2:7" x14ac:dyDescent="0.25">
      <c r="B63" s="2" t="s">
        <v>442</v>
      </c>
      <c r="C63" s="3" t="s">
        <v>443</v>
      </c>
      <c r="D63" s="4"/>
      <c r="E63" s="4"/>
      <c r="F63" s="4">
        <v>9598.65</v>
      </c>
      <c r="G63" s="4">
        <v>9598.65</v>
      </c>
    </row>
    <row r="64" spans="2:7" x14ac:dyDescent="0.25">
      <c r="B64" s="14" t="s">
        <v>222</v>
      </c>
      <c r="C64" s="15" t="s">
        <v>223</v>
      </c>
      <c r="D64" s="16">
        <f>12000+120000+1316600+21000</f>
        <v>1469600</v>
      </c>
      <c r="E64" s="16">
        <f>12000+120000+1316600+21000</f>
        <v>1469600</v>
      </c>
      <c r="F64" s="16">
        <f>SUM(F65:F66)</f>
        <v>146643.23000000001</v>
      </c>
      <c r="G64" s="16">
        <f>SUM(G65:G66)</f>
        <v>289003.23</v>
      </c>
    </row>
    <row r="65" spans="2:10" x14ac:dyDescent="0.25">
      <c r="B65" s="2" t="s">
        <v>255</v>
      </c>
      <c r="C65" s="3" t="s">
        <v>256</v>
      </c>
      <c r="D65" s="4"/>
      <c r="E65" s="4"/>
      <c r="F65" s="4">
        <v>0</v>
      </c>
      <c r="G65" s="4">
        <v>0</v>
      </c>
    </row>
    <row r="66" spans="2:10" x14ac:dyDescent="0.25">
      <c r="B66" s="2" t="s">
        <v>224</v>
      </c>
      <c r="C66" s="3" t="s">
        <v>225</v>
      </c>
      <c r="D66" s="4"/>
      <c r="E66" s="4"/>
      <c r="F66" s="4">
        <v>146643.23000000001</v>
      </c>
      <c r="G66" s="4">
        <v>289003.23</v>
      </c>
    </row>
    <row r="67" spans="2:10" x14ac:dyDescent="0.25">
      <c r="B67" s="14" t="s">
        <v>257</v>
      </c>
      <c r="C67" s="15" t="s">
        <v>258</v>
      </c>
      <c r="D67" s="16">
        <f>6000</f>
        <v>6000</v>
      </c>
      <c r="E67" s="16">
        <f>6000</f>
        <v>6000</v>
      </c>
      <c r="F67" s="16">
        <f>SUM(F68)</f>
        <v>0</v>
      </c>
      <c r="G67" s="16">
        <f>SUM(G68)</f>
        <v>0</v>
      </c>
    </row>
    <row r="68" spans="2:10" x14ac:dyDescent="0.25">
      <c r="B68" s="2" t="s">
        <v>259</v>
      </c>
      <c r="C68" s="3" t="s">
        <v>260</v>
      </c>
      <c r="D68" s="4"/>
      <c r="E68" s="4"/>
      <c r="F68" s="4">
        <v>0</v>
      </c>
      <c r="G68" s="4">
        <v>0</v>
      </c>
    </row>
    <row r="69" spans="2:10" x14ac:dyDescent="0.25">
      <c r="B69" s="14" t="s">
        <v>103</v>
      </c>
      <c r="C69" s="15" t="s">
        <v>104</v>
      </c>
      <c r="D69" s="16">
        <f>300000+537790+880000</f>
        <v>1717790</v>
      </c>
      <c r="E69" s="16">
        <f>300000+537790+880000</f>
        <v>1717790</v>
      </c>
      <c r="F69" s="16">
        <f>SUM(F70:F102)</f>
        <v>66571.77</v>
      </c>
      <c r="G69" s="16">
        <f>SUM(G70:G102)</f>
        <v>139936.27999999997</v>
      </c>
    </row>
    <row r="70" spans="2:10" x14ac:dyDescent="0.25">
      <c r="B70" s="2" t="s">
        <v>105</v>
      </c>
      <c r="C70" s="3" t="s">
        <v>106</v>
      </c>
      <c r="D70" s="4"/>
      <c r="E70" s="4"/>
      <c r="F70" s="4">
        <v>18187.47</v>
      </c>
      <c r="G70" s="4">
        <v>43537.59</v>
      </c>
      <c r="J70" s="9"/>
    </row>
    <row r="71" spans="2:10" x14ac:dyDescent="0.25">
      <c r="B71" s="2" t="s">
        <v>261</v>
      </c>
      <c r="C71" s="3" t="s">
        <v>262</v>
      </c>
      <c r="D71" s="4"/>
      <c r="E71" s="4"/>
      <c r="F71" s="4">
        <v>0</v>
      </c>
      <c r="G71" s="4">
        <v>0</v>
      </c>
    </row>
    <row r="72" spans="2:10" x14ac:dyDescent="0.25">
      <c r="B72" s="2" t="s">
        <v>107</v>
      </c>
      <c r="C72" s="3" t="s">
        <v>108</v>
      </c>
      <c r="D72" s="4"/>
      <c r="E72" s="4"/>
      <c r="F72" s="4">
        <v>2102.86</v>
      </c>
      <c r="G72" s="4">
        <v>3082.86</v>
      </c>
    </row>
    <row r="73" spans="2:10" x14ac:dyDescent="0.25">
      <c r="B73" s="2" t="s">
        <v>263</v>
      </c>
      <c r="C73" s="3" t="s">
        <v>264</v>
      </c>
      <c r="D73" s="4"/>
      <c r="E73" s="4"/>
      <c r="F73" s="4">
        <v>59.8</v>
      </c>
      <c r="G73" s="4">
        <v>5160.7700000000004</v>
      </c>
    </row>
    <row r="74" spans="2:10" x14ac:dyDescent="0.25">
      <c r="B74" s="2" t="s">
        <v>109</v>
      </c>
      <c r="C74" s="3" t="s">
        <v>110</v>
      </c>
      <c r="D74" s="4"/>
      <c r="E74" s="4"/>
      <c r="F74" s="4">
        <v>3810.57</v>
      </c>
      <c r="G74" s="4">
        <v>10723.7</v>
      </c>
    </row>
    <row r="75" spans="2:10" x14ac:dyDescent="0.25">
      <c r="B75" s="2" t="s">
        <v>265</v>
      </c>
      <c r="C75" s="3" t="s">
        <v>266</v>
      </c>
      <c r="D75" s="4"/>
      <c r="E75" s="4"/>
      <c r="F75" s="4">
        <v>0</v>
      </c>
      <c r="G75" s="4">
        <v>0</v>
      </c>
    </row>
    <row r="76" spans="2:10" x14ac:dyDescent="0.25">
      <c r="B76" s="2" t="s">
        <v>113</v>
      </c>
      <c r="C76" s="3" t="s">
        <v>111</v>
      </c>
      <c r="D76" s="4"/>
      <c r="E76" s="4"/>
      <c r="F76" s="4">
        <v>0</v>
      </c>
      <c r="G76" s="4">
        <v>0</v>
      </c>
    </row>
    <row r="77" spans="2:10" x14ac:dyDescent="0.25">
      <c r="B77" s="2" t="s">
        <v>267</v>
      </c>
      <c r="C77" s="3" t="s">
        <v>268</v>
      </c>
      <c r="D77" s="4"/>
      <c r="E77" s="4"/>
      <c r="F77" s="4">
        <v>0</v>
      </c>
      <c r="G77" s="4">
        <v>0</v>
      </c>
    </row>
    <row r="78" spans="2:10" x14ac:dyDescent="0.25">
      <c r="B78" s="2" t="s">
        <v>269</v>
      </c>
      <c r="C78" s="3" t="s">
        <v>270</v>
      </c>
      <c r="D78" s="4"/>
      <c r="E78" s="4"/>
      <c r="F78" s="4">
        <v>300</v>
      </c>
      <c r="G78" s="4">
        <v>300</v>
      </c>
    </row>
    <row r="79" spans="2:10" x14ac:dyDescent="0.25">
      <c r="B79" s="2" t="s">
        <v>112</v>
      </c>
      <c r="C79" s="3" t="s">
        <v>114</v>
      </c>
      <c r="D79" s="4"/>
      <c r="E79" s="4"/>
      <c r="F79" s="4">
        <v>2150.5</v>
      </c>
      <c r="G79" s="4">
        <v>2865.03</v>
      </c>
    </row>
    <row r="80" spans="2:10" x14ac:dyDescent="0.25">
      <c r="B80" s="2" t="s">
        <v>115</v>
      </c>
      <c r="C80" s="3" t="s">
        <v>116</v>
      </c>
      <c r="D80" s="4"/>
      <c r="E80" s="4"/>
      <c r="F80" s="4">
        <v>1063.24</v>
      </c>
      <c r="G80" s="4">
        <v>4050.94</v>
      </c>
    </row>
    <row r="81" spans="2:7" x14ac:dyDescent="0.25">
      <c r="B81" s="2" t="s">
        <v>271</v>
      </c>
      <c r="C81" s="3" t="s">
        <v>272</v>
      </c>
      <c r="D81" s="4"/>
      <c r="E81" s="4"/>
      <c r="F81" s="4">
        <v>13252.82</v>
      </c>
      <c r="G81" s="4">
        <v>13252.82</v>
      </c>
    </row>
    <row r="82" spans="2:7" x14ac:dyDescent="0.25">
      <c r="B82" s="2" t="s">
        <v>273</v>
      </c>
      <c r="C82" s="3" t="s">
        <v>274</v>
      </c>
      <c r="D82" s="4"/>
      <c r="E82" s="4"/>
      <c r="F82" s="4">
        <v>0</v>
      </c>
      <c r="G82" s="4">
        <v>0</v>
      </c>
    </row>
    <row r="83" spans="2:7" x14ac:dyDescent="0.25">
      <c r="B83" s="2" t="s">
        <v>230</v>
      </c>
      <c r="C83" s="3" t="s">
        <v>231</v>
      </c>
      <c r="D83" s="4"/>
      <c r="E83" s="4"/>
      <c r="F83" s="4">
        <v>0</v>
      </c>
      <c r="G83" s="4">
        <v>0</v>
      </c>
    </row>
    <row r="84" spans="2:7" x14ac:dyDescent="0.25">
      <c r="B84" s="2" t="s">
        <v>117</v>
      </c>
      <c r="C84" s="3" t="s">
        <v>118</v>
      </c>
      <c r="D84" s="4"/>
      <c r="E84" s="4"/>
      <c r="F84" s="4">
        <v>13484.02</v>
      </c>
      <c r="G84" s="4">
        <v>22096.76</v>
      </c>
    </row>
    <row r="85" spans="2:7" x14ac:dyDescent="0.25">
      <c r="B85" s="2" t="s">
        <v>228</v>
      </c>
      <c r="C85" s="3" t="s">
        <v>229</v>
      </c>
      <c r="D85" s="4"/>
      <c r="E85" s="4"/>
      <c r="F85" s="4">
        <v>0</v>
      </c>
      <c r="G85" s="4">
        <v>0</v>
      </c>
    </row>
    <row r="86" spans="2:7" x14ac:dyDescent="0.25">
      <c r="B86" s="2" t="s">
        <v>119</v>
      </c>
      <c r="C86" s="3" t="s">
        <v>120</v>
      </c>
      <c r="D86" s="4"/>
      <c r="E86" s="4"/>
      <c r="F86" s="4">
        <v>3017.9</v>
      </c>
      <c r="G86" s="4">
        <v>5370.64</v>
      </c>
    </row>
    <row r="87" spans="2:7" x14ac:dyDescent="0.25">
      <c r="B87" s="2" t="s">
        <v>121</v>
      </c>
      <c r="C87" s="3" t="s">
        <v>122</v>
      </c>
      <c r="D87" s="4"/>
      <c r="E87" s="4"/>
      <c r="F87" s="4">
        <v>385.94</v>
      </c>
      <c r="G87" s="4">
        <v>1388.68</v>
      </c>
    </row>
    <row r="88" spans="2:7" x14ac:dyDescent="0.25">
      <c r="B88" s="2" t="s">
        <v>123</v>
      </c>
      <c r="C88" s="3" t="s">
        <v>124</v>
      </c>
      <c r="D88" s="4"/>
      <c r="E88" s="4"/>
      <c r="F88" s="4">
        <v>2042.53</v>
      </c>
      <c r="G88" s="4">
        <v>2555.0300000000002</v>
      </c>
    </row>
    <row r="89" spans="2:7" x14ac:dyDescent="0.25">
      <c r="B89" s="2" t="s">
        <v>275</v>
      </c>
      <c r="C89" s="3" t="s">
        <v>276</v>
      </c>
      <c r="D89" s="4"/>
      <c r="E89" s="4"/>
      <c r="F89" s="4">
        <v>2189.12</v>
      </c>
      <c r="G89" s="4">
        <v>2289.12</v>
      </c>
    </row>
    <row r="90" spans="2:7" x14ac:dyDescent="0.25">
      <c r="B90" s="2" t="s">
        <v>346</v>
      </c>
      <c r="C90" s="3" t="s">
        <v>347</v>
      </c>
      <c r="D90" s="4"/>
      <c r="E90" s="4"/>
      <c r="F90" s="4">
        <v>0</v>
      </c>
      <c r="G90" s="4">
        <v>0</v>
      </c>
    </row>
    <row r="91" spans="2:7" x14ac:dyDescent="0.25">
      <c r="B91" s="2" t="s">
        <v>277</v>
      </c>
      <c r="C91" s="3" t="s">
        <v>278</v>
      </c>
      <c r="D91" s="4"/>
      <c r="E91" s="4"/>
      <c r="F91" s="4">
        <v>0</v>
      </c>
      <c r="G91" s="4">
        <v>9750</v>
      </c>
    </row>
    <row r="92" spans="2:7" x14ac:dyDescent="0.25">
      <c r="B92" s="2" t="s">
        <v>125</v>
      </c>
      <c r="C92" s="3" t="s">
        <v>126</v>
      </c>
      <c r="D92" s="4"/>
      <c r="E92" s="4"/>
      <c r="F92" s="4">
        <v>1638</v>
      </c>
      <c r="G92" s="4">
        <v>1638</v>
      </c>
    </row>
    <row r="93" spans="2:7" x14ac:dyDescent="0.25">
      <c r="B93" s="2" t="s">
        <v>127</v>
      </c>
      <c r="C93" s="3" t="s">
        <v>128</v>
      </c>
      <c r="D93" s="4"/>
      <c r="E93" s="4"/>
      <c r="F93" s="4">
        <v>0</v>
      </c>
      <c r="G93" s="4">
        <v>0</v>
      </c>
    </row>
    <row r="94" spans="2:7" x14ac:dyDescent="0.25">
      <c r="B94" s="2" t="s">
        <v>129</v>
      </c>
      <c r="C94" s="3" t="s">
        <v>130</v>
      </c>
      <c r="D94" s="4"/>
      <c r="E94" s="4"/>
      <c r="F94" s="4">
        <v>2647</v>
      </c>
      <c r="G94" s="4">
        <v>11063.14</v>
      </c>
    </row>
    <row r="95" spans="2:7" x14ac:dyDescent="0.25">
      <c r="B95" s="2" t="s">
        <v>279</v>
      </c>
      <c r="C95" s="3" t="s">
        <v>280</v>
      </c>
      <c r="D95" s="4"/>
      <c r="E95" s="4"/>
      <c r="F95" s="4">
        <v>0</v>
      </c>
      <c r="G95" s="4">
        <v>0</v>
      </c>
    </row>
    <row r="96" spans="2:7" x14ac:dyDescent="0.25">
      <c r="B96" s="2" t="s">
        <v>131</v>
      </c>
      <c r="C96" s="3" t="s">
        <v>132</v>
      </c>
      <c r="D96" s="4"/>
      <c r="E96" s="4"/>
      <c r="F96" s="4">
        <v>240</v>
      </c>
      <c r="G96" s="4">
        <v>811.2</v>
      </c>
    </row>
    <row r="97" spans="2:7" x14ac:dyDescent="0.25">
      <c r="B97" s="2" t="s">
        <v>281</v>
      </c>
      <c r="C97" s="3" t="s">
        <v>282</v>
      </c>
      <c r="D97" s="4"/>
      <c r="E97" s="4"/>
      <c r="F97" s="4">
        <v>0</v>
      </c>
      <c r="G97" s="4">
        <v>0</v>
      </c>
    </row>
    <row r="98" spans="2:7" x14ac:dyDescent="0.25">
      <c r="B98" s="2" t="s">
        <v>283</v>
      </c>
      <c r="C98" s="3" t="s">
        <v>284</v>
      </c>
      <c r="D98" s="4"/>
      <c r="E98" s="4"/>
      <c r="F98" s="4">
        <v>0</v>
      </c>
      <c r="G98" s="4">
        <v>0</v>
      </c>
    </row>
    <row r="99" spans="2:7" x14ac:dyDescent="0.25">
      <c r="B99" s="2" t="s">
        <v>285</v>
      </c>
      <c r="C99" s="3" t="s">
        <v>286</v>
      </c>
      <c r="D99" s="4"/>
      <c r="E99" s="4"/>
      <c r="F99" s="4">
        <v>0</v>
      </c>
      <c r="G99" s="4">
        <v>0</v>
      </c>
    </row>
    <row r="100" spans="2:7" x14ac:dyDescent="0.25">
      <c r="B100" s="2" t="s">
        <v>226</v>
      </c>
      <c r="C100" s="3" t="s">
        <v>227</v>
      </c>
      <c r="D100" s="4"/>
      <c r="E100" s="4"/>
      <c r="F100" s="4">
        <v>0</v>
      </c>
      <c r="G100" s="4">
        <v>0</v>
      </c>
    </row>
    <row r="101" spans="2:7" x14ac:dyDescent="0.25">
      <c r="B101" s="2" t="s">
        <v>287</v>
      </c>
      <c r="C101" s="3" t="s">
        <v>288</v>
      </c>
      <c r="D101" s="4"/>
      <c r="E101" s="4"/>
      <c r="F101" s="4">
        <v>0</v>
      </c>
      <c r="G101" s="4">
        <v>0</v>
      </c>
    </row>
    <row r="102" spans="2:7" x14ac:dyDescent="0.25">
      <c r="B102" s="2" t="s">
        <v>289</v>
      </c>
      <c r="C102" s="3" t="s">
        <v>290</v>
      </c>
      <c r="D102" s="4"/>
      <c r="E102" s="4"/>
      <c r="F102" s="4">
        <v>0</v>
      </c>
      <c r="G102" s="4">
        <v>0</v>
      </c>
    </row>
    <row r="103" spans="2:7" x14ac:dyDescent="0.25">
      <c r="B103" s="14" t="s">
        <v>133</v>
      </c>
      <c r="C103" s="15" t="s">
        <v>134</v>
      </c>
      <c r="D103" s="16">
        <f>20800+88420+50000</f>
        <v>159220</v>
      </c>
      <c r="E103" s="16">
        <f>20800+88420+50000</f>
        <v>159220</v>
      </c>
      <c r="F103" s="16">
        <f>SUM(F104:F107)</f>
        <v>10054.629999999999</v>
      </c>
      <c r="G103" s="16">
        <f>SUM(G104:G107)</f>
        <v>17527.180000000004</v>
      </c>
    </row>
    <row r="104" spans="2:7" x14ac:dyDescent="0.25">
      <c r="B104" s="2" t="s">
        <v>135</v>
      </c>
      <c r="C104" s="3" t="s">
        <v>136</v>
      </c>
      <c r="D104" s="4"/>
      <c r="E104" s="4"/>
      <c r="F104" s="4">
        <v>142.27000000000001</v>
      </c>
      <c r="G104" s="4">
        <v>991.21</v>
      </c>
    </row>
    <row r="105" spans="2:7" x14ac:dyDescent="0.25">
      <c r="B105" s="2" t="s">
        <v>137</v>
      </c>
      <c r="C105" s="3" t="s">
        <v>138</v>
      </c>
      <c r="D105" s="4"/>
      <c r="E105" s="4"/>
      <c r="F105" s="4">
        <v>9576.8799999999992</v>
      </c>
      <c r="G105" s="4">
        <v>15861.99</v>
      </c>
    </row>
    <row r="106" spans="2:7" x14ac:dyDescent="0.25">
      <c r="B106" s="2" t="s">
        <v>107</v>
      </c>
      <c r="C106" s="3" t="s">
        <v>291</v>
      </c>
      <c r="D106" s="4"/>
      <c r="E106" s="4"/>
      <c r="F106" s="4">
        <v>43.4</v>
      </c>
      <c r="G106" s="4">
        <v>175.4</v>
      </c>
    </row>
    <row r="107" spans="2:7" x14ac:dyDescent="0.25">
      <c r="B107" s="2" t="s">
        <v>140</v>
      </c>
      <c r="C107" s="3" t="s">
        <v>139</v>
      </c>
      <c r="D107" s="4"/>
      <c r="E107" s="4"/>
      <c r="F107" s="4">
        <v>292.08</v>
      </c>
      <c r="G107" s="4">
        <v>498.58</v>
      </c>
    </row>
    <row r="108" spans="2:7" x14ac:dyDescent="0.25">
      <c r="B108" s="14" t="s">
        <v>141</v>
      </c>
      <c r="C108" s="15" t="s">
        <v>142</v>
      </c>
      <c r="D108" s="16">
        <f>774100+357320+400000</f>
        <v>1531420</v>
      </c>
      <c r="E108" s="16">
        <f>799905+357320+400000</f>
        <v>1557225</v>
      </c>
      <c r="F108" s="16">
        <f>SUM(F109:F116)</f>
        <v>88291.42</v>
      </c>
      <c r="G108" s="16">
        <f>SUM(G109:G116)</f>
        <v>291725.32999999996</v>
      </c>
    </row>
    <row r="109" spans="2:7" x14ac:dyDescent="0.25">
      <c r="B109" s="2" t="s">
        <v>143</v>
      </c>
      <c r="C109" s="3" t="s">
        <v>144</v>
      </c>
      <c r="D109" s="4"/>
      <c r="E109" s="4"/>
      <c r="F109" s="4">
        <v>5410</v>
      </c>
      <c r="G109" s="4">
        <v>11640</v>
      </c>
    </row>
    <row r="110" spans="2:7" x14ac:dyDescent="0.25">
      <c r="B110" s="2" t="s">
        <v>145</v>
      </c>
      <c r="C110" s="3" t="s">
        <v>146</v>
      </c>
      <c r="D110" s="4"/>
      <c r="E110" s="4"/>
      <c r="F110" s="4">
        <v>58770.3</v>
      </c>
      <c r="G110" s="4">
        <v>183308.77</v>
      </c>
    </row>
    <row r="111" spans="2:7" x14ac:dyDescent="0.25">
      <c r="B111" s="2" t="s">
        <v>147</v>
      </c>
      <c r="C111" s="3" t="s">
        <v>148</v>
      </c>
      <c r="D111" s="4"/>
      <c r="E111" s="4"/>
      <c r="F111" s="4">
        <v>2000</v>
      </c>
      <c r="G111" s="4">
        <v>6000</v>
      </c>
    </row>
    <row r="112" spans="2:7" x14ac:dyDescent="0.25">
      <c r="B112" s="2" t="s">
        <v>292</v>
      </c>
      <c r="C112" s="3" t="s">
        <v>293</v>
      </c>
      <c r="D112" s="4"/>
      <c r="E112" s="4"/>
      <c r="F112" s="4">
        <v>0</v>
      </c>
      <c r="G112" s="4">
        <v>0</v>
      </c>
    </row>
    <row r="113" spans="2:7" x14ac:dyDescent="0.25">
      <c r="B113" s="2" t="s">
        <v>149</v>
      </c>
      <c r="C113" s="3" t="s">
        <v>150</v>
      </c>
      <c r="D113" s="4"/>
      <c r="E113" s="4"/>
      <c r="F113" s="4">
        <v>0</v>
      </c>
      <c r="G113" s="4">
        <v>0</v>
      </c>
    </row>
    <row r="114" spans="2:7" x14ac:dyDescent="0.25">
      <c r="B114" s="2" t="s">
        <v>151</v>
      </c>
      <c r="C114" s="3" t="s">
        <v>152</v>
      </c>
      <c r="D114" s="4"/>
      <c r="E114" s="4"/>
      <c r="F114" s="4">
        <v>22111.119999999999</v>
      </c>
      <c r="G114" s="4">
        <v>64972.56</v>
      </c>
    </row>
    <row r="115" spans="2:7" x14ac:dyDescent="0.25">
      <c r="B115" s="2" t="s">
        <v>153</v>
      </c>
      <c r="C115" s="3" t="s">
        <v>154</v>
      </c>
      <c r="D115" s="4"/>
      <c r="E115" s="4"/>
      <c r="F115" s="4">
        <v>0</v>
      </c>
      <c r="G115" s="4">
        <v>0</v>
      </c>
    </row>
    <row r="116" spans="2:7" x14ac:dyDescent="0.25">
      <c r="B116" s="2" t="s">
        <v>153</v>
      </c>
      <c r="C116" s="3" t="s">
        <v>435</v>
      </c>
      <c r="D116" s="4"/>
      <c r="E116" s="4"/>
      <c r="F116" s="4">
        <v>0</v>
      </c>
      <c r="G116" s="4">
        <v>25804</v>
      </c>
    </row>
    <row r="117" spans="2:7" x14ac:dyDescent="0.25">
      <c r="B117" s="14" t="s">
        <v>155</v>
      </c>
      <c r="C117" s="15" t="s">
        <v>156</v>
      </c>
      <c r="D117" s="16">
        <f>3760970</f>
        <v>3760970</v>
      </c>
      <c r="E117" s="16">
        <v>3661070</v>
      </c>
      <c r="F117" s="16">
        <f>SUM(F118:F121)</f>
        <v>0</v>
      </c>
      <c r="G117" s="16">
        <f>SUM(G118:G121)</f>
        <v>734892.56</v>
      </c>
    </row>
    <row r="118" spans="2:7" x14ac:dyDescent="0.25">
      <c r="B118" s="2" t="s">
        <v>157</v>
      </c>
      <c r="C118" s="3" t="s">
        <v>158</v>
      </c>
      <c r="D118" s="4"/>
      <c r="E118" s="4"/>
      <c r="F118" s="4">
        <v>0</v>
      </c>
      <c r="G118" s="4">
        <v>320137.7</v>
      </c>
    </row>
    <row r="119" spans="2:7" x14ac:dyDescent="0.25">
      <c r="B119" s="2" t="s">
        <v>159</v>
      </c>
      <c r="C119" s="3" t="s">
        <v>160</v>
      </c>
      <c r="D119" s="4"/>
      <c r="E119" s="4"/>
      <c r="F119" s="4">
        <v>0</v>
      </c>
      <c r="G119" s="4">
        <v>357983.76</v>
      </c>
    </row>
    <row r="120" spans="2:7" x14ac:dyDescent="0.25">
      <c r="B120" s="2" t="s">
        <v>161</v>
      </c>
      <c r="C120" s="3" t="s">
        <v>162</v>
      </c>
      <c r="D120" s="4"/>
      <c r="E120" s="4"/>
      <c r="F120" s="4">
        <v>0</v>
      </c>
      <c r="G120" s="4">
        <v>38928.18</v>
      </c>
    </row>
    <row r="121" spans="2:7" x14ac:dyDescent="0.25">
      <c r="B121" s="2" t="s">
        <v>163</v>
      </c>
      <c r="C121" s="3" t="s">
        <v>164</v>
      </c>
      <c r="D121" s="4"/>
      <c r="E121" s="4"/>
      <c r="F121" s="4">
        <v>0</v>
      </c>
      <c r="G121" s="4">
        <v>17842.919999999998</v>
      </c>
    </row>
    <row r="122" spans="2:7" x14ac:dyDescent="0.25">
      <c r="B122" s="14" t="s">
        <v>165</v>
      </c>
      <c r="C122" s="15" t="s">
        <v>166</v>
      </c>
      <c r="D122" s="16">
        <f>1757013+410720+320000</f>
        <v>2487733</v>
      </c>
      <c r="E122" s="16">
        <f>1757013+410720+320000</f>
        <v>2487733</v>
      </c>
      <c r="F122" s="16">
        <f>SUM(F123:F156)</f>
        <v>177616.49</v>
      </c>
      <c r="G122" s="16">
        <f>SUM(G123:G156)</f>
        <v>496728</v>
      </c>
    </row>
    <row r="123" spans="2:7" x14ac:dyDescent="0.25">
      <c r="B123" s="2" t="s">
        <v>294</v>
      </c>
      <c r="C123" s="3" t="s">
        <v>295</v>
      </c>
      <c r="D123" s="4"/>
      <c r="E123" s="4"/>
      <c r="F123" s="4">
        <v>11500</v>
      </c>
      <c r="G123" s="4">
        <v>12000</v>
      </c>
    </row>
    <row r="124" spans="2:7" x14ac:dyDescent="0.25">
      <c r="B124" s="2" t="s">
        <v>167</v>
      </c>
      <c r="C124" s="3" t="s">
        <v>144</v>
      </c>
      <c r="D124" s="4"/>
      <c r="E124" s="4"/>
      <c r="F124" s="4">
        <v>7317.96</v>
      </c>
      <c r="G124" s="4">
        <v>13095.52</v>
      </c>
    </row>
    <row r="125" spans="2:7" x14ac:dyDescent="0.25">
      <c r="B125" s="2" t="s">
        <v>296</v>
      </c>
      <c r="C125" s="3" t="s">
        <v>297</v>
      </c>
      <c r="D125" s="4"/>
      <c r="E125" s="4"/>
      <c r="F125" s="4">
        <v>0</v>
      </c>
      <c r="G125" s="4">
        <v>0</v>
      </c>
    </row>
    <row r="126" spans="2:7" x14ac:dyDescent="0.25">
      <c r="B126" s="2" t="s">
        <v>168</v>
      </c>
      <c r="C126" s="3" t="s">
        <v>148</v>
      </c>
      <c r="D126" s="4"/>
      <c r="E126" s="4"/>
      <c r="F126" s="4">
        <v>2429.0700000000002</v>
      </c>
      <c r="G126" s="4">
        <v>10346.209999999999</v>
      </c>
    </row>
    <row r="127" spans="2:7" x14ac:dyDescent="0.25">
      <c r="B127" s="2" t="s">
        <v>169</v>
      </c>
      <c r="C127" s="3" t="s">
        <v>170</v>
      </c>
      <c r="D127" s="4"/>
      <c r="E127" s="4"/>
      <c r="F127" s="4">
        <v>0</v>
      </c>
      <c r="G127" s="4">
        <v>0</v>
      </c>
    </row>
    <row r="128" spans="2:7" x14ac:dyDescent="0.25">
      <c r="B128" s="2" t="s">
        <v>171</v>
      </c>
      <c r="C128" s="3" t="s">
        <v>172</v>
      </c>
      <c r="D128" s="4"/>
      <c r="E128" s="4"/>
      <c r="F128" s="4">
        <v>7917.78</v>
      </c>
      <c r="G128" s="4">
        <v>11939.67</v>
      </c>
    </row>
    <row r="129" spans="2:7" x14ac:dyDescent="0.25">
      <c r="B129" s="2" t="s">
        <v>213</v>
      </c>
      <c r="C129" s="3" t="s">
        <v>214</v>
      </c>
      <c r="D129" s="4"/>
      <c r="E129" s="4"/>
      <c r="F129" s="4">
        <v>0</v>
      </c>
      <c r="G129" s="4">
        <v>0</v>
      </c>
    </row>
    <row r="130" spans="2:7" x14ac:dyDescent="0.25">
      <c r="B130" s="2" t="s">
        <v>173</v>
      </c>
      <c r="C130" s="3" t="s">
        <v>150</v>
      </c>
      <c r="D130" s="4"/>
      <c r="E130" s="4"/>
      <c r="F130" s="4">
        <v>10855</v>
      </c>
      <c r="G130" s="4">
        <v>14355</v>
      </c>
    </row>
    <row r="131" spans="2:7" x14ac:dyDescent="0.25">
      <c r="B131" s="2" t="s">
        <v>174</v>
      </c>
      <c r="C131" s="3" t="s">
        <v>175</v>
      </c>
      <c r="D131" s="4"/>
      <c r="E131" s="4"/>
      <c r="F131" s="4">
        <v>260</v>
      </c>
      <c r="G131" s="4">
        <v>2950</v>
      </c>
    </row>
    <row r="132" spans="2:7" x14ac:dyDescent="0.25">
      <c r="B132" s="2" t="s">
        <v>176</v>
      </c>
      <c r="C132" s="3" t="s">
        <v>177</v>
      </c>
      <c r="D132" s="4"/>
      <c r="E132" s="4"/>
      <c r="F132" s="4">
        <v>7120.72</v>
      </c>
      <c r="G132" s="4">
        <v>16105.5</v>
      </c>
    </row>
    <row r="133" spans="2:7" x14ac:dyDescent="0.25">
      <c r="B133" s="2" t="s">
        <v>178</v>
      </c>
      <c r="C133" s="3" t="s">
        <v>179</v>
      </c>
      <c r="D133" s="4"/>
      <c r="E133" s="4"/>
      <c r="F133" s="4">
        <v>0</v>
      </c>
      <c r="G133" s="4">
        <v>0</v>
      </c>
    </row>
    <row r="134" spans="2:7" x14ac:dyDescent="0.25">
      <c r="B134" s="2" t="s">
        <v>298</v>
      </c>
      <c r="C134" s="3" t="s">
        <v>299</v>
      </c>
      <c r="D134" s="4"/>
      <c r="E134" s="4"/>
      <c r="F134" s="4">
        <v>9760</v>
      </c>
      <c r="G134" s="4">
        <v>9760</v>
      </c>
    </row>
    <row r="135" spans="2:7" x14ac:dyDescent="0.25">
      <c r="B135" s="2" t="s">
        <v>180</v>
      </c>
      <c r="C135" s="3" t="s">
        <v>181</v>
      </c>
      <c r="D135" s="4"/>
      <c r="E135" s="4"/>
      <c r="F135" s="4">
        <v>0</v>
      </c>
      <c r="G135" s="4">
        <v>0</v>
      </c>
    </row>
    <row r="136" spans="2:7" x14ac:dyDescent="0.25">
      <c r="B136" s="2" t="s">
        <v>182</v>
      </c>
      <c r="C136" s="3" t="s">
        <v>183</v>
      </c>
      <c r="D136" s="4"/>
      <c r="E136" s="4"/>
      <c r="F136" s="4">
        <v>932.35</v>
      </c>
      <c r="G136" s="4">
        <v>6457.44</v>
      </c>
    </row>
    <row r="137" spans="2:7" x14ac:dyDescent="0.25">
      <c r="B137" s="2" t="s">
        <v>184</v>
      </c>
      <c r="C137" s="3" t="s">
        <v>185</v>
      </c>
      <c r="D137" s="4"/>
      <c r="E137" s="4"/>
      <c r="F137" s="4">
        <v>75625.83</v>
      </c>
      <c r="G137" s="4">
        <v>256047.26</v>
      </c>
    </row>
    <row r="138" spans="2:7" x14ac:dyDescent="0.25">
      <c r="B138" s="2" t="s">
        <v>186</v>
      </c>
      <c r="C138" s="3" t="s">
        <v>187</v>
      </c>
      <c r="D138" s="4"/>
      <c r="E138" s="4"/>
      <c r="F138" s="4">
        <v>11020.45</v>
      </c>
      <c r="G138" s="4">
        <v>24585.23</v>
      </c>
    </row>
    <row r="139" spans="2:7" x14ac:dyDescent="0.25">
      <c r="B139" s="2" t="s">
        <v>188</v>
      </c>
      <c r="C139" s="3" t="s">
        <v>189</v>
      </c>
      <c r="D139" s="4"/>
      <c r="E139" s="4"/>
      <c r="F139" s="4">
        <v>0</v>
      </c>
      <c r="G139" s="4">
        <v>0</v>
      </c>
    </row>
    <row r="140" spans="2:7" x14ac:dyDescent="0.25">
      <c r="B140" s="2" t="s">
        <v>190</v>
      </c>
      <c r="C140" s="3" t="s">
        <v>191</v>
      </c>
      <c r="D140" s="4"/>
      <c r="E140" s="4"/>
      <c r="F140" s="4">
        <v>1491.93</v>
      </c>
      <c r="G140" s="4">
        <v>3129.75</v>
      </c>
    </row>
    <row r="141" spans="2:7" x14ac:dyDescent="0.25">
      <c r="B141" s="2" t="s">
        <v>300</v>
      </c>
      <c r="C141" s="3" t="s">
        <v>301</v>
      </c>
      <c r="D141" s="4"/>
      <c r="E141" s="4"/>
      <c r="F141" s="4">
        <v>0</v>
      </c>
      <c r="G141" s="4">
        <v>0</v>
      </c>
    </row>
    <row r="142" spans="2:7" x14ac:dyDescent="0.25">
      <c r="B142" s="2" t="s">
        <v>302</v>
      </c>
      <c r="C142" s="3" t="s">
        <v>303</v>
      </c>
      <c r="D142" s="4"/>
      <c r="E142" s="4"/>
      <c r="F142" s="4">
        <v>1383.68</v>
      </c>
      <c r="G142" s="4">
        <v>1383.68</v>
      </c>
    </row>
    <row r="143" spans="2:7" x14ac:dyDescent="0.25">
      <c r="B143" s="2" t="s">
        <v>193</v>
      </c>
      <c r="C143" s="3" t="s">
        <v>192</v>
      </c>
      <c r="D143" s="4"/>
      <c r="E143" s="4"/>
      <c r="F143" s="4">
        <v>0</v>
      </c>
      <c r="G143" s="4">
        <v>0</v>
      </c>
    </row>
    <row r="144" spans="2:7" x14ac:dyDescent="0.25">
      <c r="B144" s="2" t="s">
        <v>194</v>
      </c>
      <c r="C144" s="3" t="s">
        <v>195</v>
      </c>
      <c r="D144" s="4"/>
      <c r="E144" s="4"/>
      <c r="F144" s="4">
        <v>5272.42</v>
      </c>
      <c r="G144" s="4">
        <v>10466.39</v>
      </c>
    </row>
    <row r="145" spans="2:7" x14ac:dyDescent="0.25">
      <c r="B145" s="2" t="s">
        <v>304</v>
      </c>
      <c r="C145" s="3" t="s">
        <v>305</v>
      </c>
      <c r="D145" s="4"/>
      <c r="E145" s="4"/>
      <c r="F145" s="4">
        <v>0</v>
      </c>
      <c r="G145" s="4">
        <v>0</v>
      </c>
    </row>
    <row r="146" spans="2:7" x14ac:dyDescent="0.25">
      <c r="B146" s="2" t="s">
        <v>196</v>
      </c>
      <c r="C146" s="3" t="s">
        <v>197</v>
      </c>
      <c r="D146" s="4"/>
      <c r="E146" s="4"/>
      <c r="F146" s="4">
        <v>450</v>
      </c>
      <c r="G146" s="4">
        <v>1266</v>
      </c>
    </row>
    <row r="147" spans="2:7" x14ac:dyDescent="0.25">
      <c r="B147" s="2" t="s">
        <v>198</v>
      </c>
      <c r="C147" s="3" t="s">
        <v>199</v>
      </c>
      <c r="D147" s="4"/>
      <c r="E147" s="4"/>
      <c r="F147" s="4">
        <v>0</v>
      </c>
      <c r="G147" s="4">
        <v>8246.2000000000007</v>
      </c>
    </row>
    <row r="148" spans="2:7" x14ac:dyDescent="0.25">
      <c r="B148" s="2" t="s">
        <v>200</v>
      </c>
      <c r="C148" s="3" t="s">
        <v>201</v>
      </c>
      <c r="D148" s="4"/>
      <c r="E148" s="4"/>
      <c r="F148" s="4">
        <v>0</v>
      </c>
      <c r="G148" s="4">
        <v>0</v>
      </c>
    </row>
    <row r="149" spans="2:7" x14ac:dyDescent="0.25">
      <c r="B149" s="2" t="s">
        <v>202</v>
      </c>
      <c r="C149" s="3" t="s">
        <v>203</v>
      </c>
      <c r="D149" s="4"/>
      <c r="E149" s="4"/>
      <c r="F149" s="4">
        <v>3701.4</v>
      </c>
      <c r="G149" s="4">
        <v>44390.04</v>
      </c>
    </row>
    <row r="150" spans="2:7" x14ac:dyDescent="0.25">
      <c r="B150" s="2" t="s">
        <v>204</v>
      </c>
      <c r="C150" s="3" t="s">
        <v>205</v>
      </c>
      <c r="D150" s="4"/>
      <c r="E150" s="4"/>
      <c r="F150" s="4">
        <v>0</v>
      </c>
      <c r="G150" s="4">
        <v>0</v>
      </c>
    </row>
    <row r="151" spans="2:7" x14ac:dyDescent="0.25">
      <c r="B151" s="2" t="s">
        <v>206</v>
      </c>
      <c r="C151" s="3" t="s">
        <v>208</v>
      </c>
      <c r="D151" s="4"/>
      <c r="E151" s="4"/>
      <c r="F151" s="4">
        <v>16676.3</v>
      </c>
      <c r="G151" s="4">
        <v>41410.9</v>
      </c>
    </row>
    <row r="152" spans="2:7" x14ac:dyDescent="0.25">
      <c r="B152" s="2" t="s">
        <v>207</v>
      </c>
      <c r="C152" s="3" t="s">
        <v>154</v>
      </c>
      <c r="D152" s="4"/>
      <c r="E152" s="4"/>
      <c r="F152" s="4">
        <v>0</v>
      </c>
      <c r="G152" s="4">
        <v>0</v>
      </c>
    </row>
    <row r="153" spans="2:7" x14ac:dyDescent="0.25">
      <c r="B153" s="2" t="s">
        <v>306</v>
      </c>
      <c r="C153" s="3" t="s">
        <v>158</v>
      </c>
      <c r="D153" s="4"/>
      <c r="E153" s="4"/>
      <c r="F153" s="4">
        <v>0</v>
      </c>
      <c r="G153" s="4">
        <v>0</v>
      </c>
    </row>
    <row r="154" spans="2:7" x14ac:dyDescent="0.25">
      <c r="B154" s="2" t="s">
        <v>307</v>
      </c>
      <c r="C154" s="3" t="s">
        <v>308</v>
      </c>
      <c r="D154" s="4"/>
      <c r="E154" s="4"/>
      <c r="F154" s="4">
        <v>0</v>
      </c>
      <c r="G154" s="4">
        <v>3380</v>
      </c>
    </row>
    <row r="155" spans="2:7" x14ac:dyDescent="0.25">
      <c r="B155" s="2" t="s">
        <v>210</v>
      </c>
      <c r="C155" s="3" t="s">
        <v>211</v>
      </c>
      <c r="D155" s="4"/>
      <c r="E155" s="4"/>
      <c r="F155" s="4">
        <v>1160.6500000000001</v>
      </c>
      <c r="G155" s="4">
        <v>1160.6500000000001</v>
      </c>
    </row>
    <row r="156" spans="2:7" x14ac:dyDescent="0.25">
      <c r="B156" s="2" t="s">
        <v>209</v>
      </c>
      <c r="C156" s="3" t="s">
        <v>212</v>
      </c>
      <c r="D156" s="4"/>
      <c r="E156" s="4"/>
      <c r="F156" s="4">
        <v>2740.95</v>
      </c>
      <c r="G156" s="4">
        <v>4252.5600000000004</v>
      </c>
    </row>
    <row r="157" spans="2:7" x14ac:dyDescent="0.25">
      <c r="B157" s="14" t="s">
        <v>358</v>
      </c>
      <c r="C157" s="15" t="s">
        <v>359</v>
      </c>
      <c r="D157" s="16">
        <f>316000</f>
        <v>316000</v>
      </c>
      <c r="E157" s="16">
        <f>316000</f>
        <v>316000</v>
      </c>
      <c r="F157" s="16">
        <f>SUM(F158:F160)</f>
        <v>24189.9</v>
      </c>
      <c r="G157" s="16">
        <f>SUM(G158:G160)</f>
        <v>92125.819999999992</v>
      </c>
    </row>
    <row r="158" spans="2:7" x14ac:dyDescent="0.25">
      <c r="B158" s="2" t="s">
        <v>360</v>
      </c>
      <c r="C158" s="20" t="s">
        <v>170</v>
      </c>
      <c r="D158" s="4"/>
      <c r="E158" s="4"/>
      <c r="F158" s="4">
        <v>4948.16</v>
      </c>
      <c r="G158" s="4">
        <v>14201.53</v>
      </c>
    </row>
    <row r="159" spans="2:7" x14ac:dyDescent="0.25">
      <c r="B159" s="2" t="s">
        <v>361</v>
      </c>
      <c r="C159" s="19" t="s">
        <v>192</v>
      </c>
      <c r="D159" s="4"/>
      <c r="E159" s="4"/>
      <c r="F159" s="4">
        <v>19161.84</v>
      </c>
      <c r="G159" s="4">
        <v>77844.39</v>
      </c>
    </row>
    <row r="160" spans="2:7" x14ac:dyDescent="0.25">
      <c r="B160" s="2" t="s">
        <v>362</v>
      </c>
      <c r="C160" s="3" t="s">
        <v>195</v>
      </c>
      <c r="D160" s="4"/>
      <c r="E160" s="4"/>
      <c r="F160" s="4">
        <v>79.900000000000006</v>
      </c>
      <c r="G160" s="4">
        <v>79.900000000000006</v>
      </c>
    </row>
    <row r="161" spans="2:7" x14ac:dyDescent="0.25">
      <c r="B161" s="14" t="s">
        <v>215</v>
      </c>
      <c r="C161" s="15" t="s">
        <v>234</v>
      </c>
      <c r="D161" s="16">
        <f>20200</f>
        <v>20200</v>
      </c>
      <c r="E161" s="16">
        <f>13965+6305</f>
        <v>20270</v>
      </c>
      <c r="F161" s="16">
        <f>SUM(F162:F163)</f>
        <v>2885.2200000000003</v>
      </c>
      <c r="G161" s="16">
        <f>SUM(G162:G163)</f>
        <v>9189.9599999999991</v>
      </c>
    </row>
    <row r="162" spans="2:7" x14ac:dyDescent="0.25">
      <c r="B162" s="2" t="s">
        <v>232</v>
      </c>
      <c r="C162" s="3" t="s">
        <v>235</v>
      </c>
      <c r="D162" s="4"/>
      <c r="E162" s="4"/>
      <c r="F162" s="4">
        <v>427.44</v>
      </c>
      <c r="G162" s="4">
        <v>1175.46</v>
      </c>
    </row>
    <row r="163" spans="2:7" x14ac:dyDescent="0.25">
      <c r="B163" s="2" t="s">
        <v>233</v>
      </c>
      <c r="C163" s="3" t="s">
        <v>236</v>
      </c>
      <c r="D163" s="4"/>
      <c r="E163" s="4"/>
      <c r="F163" s="4">
        <v>2457.7800000000002</v>
      </c>
      <c r="G163" s="4">
        <v>8014.5</v>
      </c>
    </row>
    <row r="164" spans="2:7" x14ac:dyDescent="0.25">
      <c r="B164" s="14" t="s">
        <v>217</v>
      </c>
      <c r="C164" s="15" t="s">
        <v>309</v>
      </c>
      <c r="D164" s="16">
        <f>59000+60000+30550</f>
        <v>149550</v>
      </c>
      <c r="E164" s="16">
        <f>59000+60000+30550</f>
        <v>149550</v>
      </c>
      <c r="F164" s="16">
        <f>SUM(F165:F169)</f>
        <v>6677.58</v>
      </c>
      <c r="G164" s="16">
        <f>SUM(G165:G169)</f>
        <v>13087.77</v>
      </c>
    </row>
    <row r="165" spans="2:7" x14ac:dyDescent="0.25">
      <c r="B165" s="2" t="s">
        <v>216</v>
      </c>
      <c r="C165" s="3" t="s">
        <v>310</v>
      </c>
      <c r="D165" s="4"/>
      <c r="E165" s="4"/>
      <c r="F165" s="4">
        <v>1246.8900000000001</v>
      </c>
      <c r="G165" s="4">
        <v>1246.8900000000001</v>
      </c>
    </row>
    <row r="166" spans="2:7" x14ac:dyDescent="0.25">
      <c r="B166" s="2" t="s">
        <v>354</v>
      </c>
      <c r="C166" s="3" t="s">
        <v>355</v>
      </c>
      <c r="D166" s="4"/>
      <c r="E166" s="4"/>
      <c r="F166" s="4">
        <v>0</v>
      </c>
      <c r="G166" s="4">
        <v>0</v>
      </c>
    </row>
    <row r="167" spans="2:7" x14ac:dyDescent="0.25">
      <c r="B167" s="2" t="s">
        <v>311</v>
      </c>
      <c r="C167" s="3" t="s">
        <v>312</v>
      </c>
      <c r="D167" s="4"/>
      <c r="E167" s="4"/>
      <c r="F167" s="4">
        <v>0</v>
      </c>
      <c r="G167" s="4">
        <v>0</v>
      </c>
    </row>
    <row r="168" spans="2:7" x14ac:dyDescent="0.25">
      <c r="B168" s="2" t="s">
        <v>313</v>
      </c>
      <c r="C168" s="3" t="s">
        <v>314</v>
      </c>
      <c r="D168" s="4"/>
      <c r="E168" s="4"/>
      <c r="F168" s="4">
        <v>250</v>
      </c>
      <c r="G168" s="4">
        <v>391.8</v>
      </c>
    </row>
    <row r="169" spans="2:7" x14ac:dyDescent="0.25">
      <c r="B169" s="2" t="s">
        <v>315</v>
      </c>
      <c r="C169" s="3" t="s">
        <v>316</v>
      </c>
      <c r="D169" s="4"/>
      <c r="E169" s="4"/>
      <c r="F169" s="4">
        <v>5180.6899999999996</v>
      </c>
      <c r="G169" s="4">
        <v>11449.08</v>
      </c>
    </row>
    <row r="170" spans="2:7" x14ac:dyDescent="0.25">
      <c r="B170" s="14" t="s">
        <v>218</v>
      </c>
      <c r="C170" s="15" t="s">
        <v>219</v>
      </c>
      <c r="D170" s="16">
        <f>422400+25000+115000</f>
        <v>562400</v>
      </c>
      <c r="E170" s="16">
        <f>496335+25000+115000</f>
        <v>636335</v>
      </c>
      <c r="F170" s="16">
        <f>F171</f>
        <v>32953.279999999999</v>
      </c>
      <c r="G170" s="16">
        <f>G171</f>
        <v>59503.28</v>
      </c>
    </row>
    <row r="171" spans="2:7" x14ac:dyDescent="0.25">
      <c r="B171" s="2" t="s">
        <v>220</v>
      </c>
      <c r="C171" s="3" t="s">
        <v>221</v>
      </c>
      <c r="D171" s="4"/>
      <c r="E171" s="4"/>
      <c r="F171" s="4">
        <v>32953.279999999999</v>
      </c>
      <c r="G171" s="4">
        <v>59503.28</v>
      </c>
    </row>
    <row r="172" spans="2:7" x14ac:dyDescent="0.25">
      <c r="B172" s="14" t="s">
        <v>237</v>
      </c>
      <c r="C172" s="15" t="s">
        <v>238</v>
      </c>
      <c r="D172" s="16">
        <f>48000</f>
        <v>48000</v>
      </c>
      <c r="E172" s="16">
        <f>33920+14170</f>
        <v>48090</v>
      </c>
      <c r="F172" s="16">
        <f>F173+F174</f>
        <v>3665.85</v>
      </c>
      <c r="G172" s="16">
        <f>G173+G174</f>
        <v>17834.96</v>
      </c>
    </row>
    <row r="173" spans="2:7" x14ac:dyDescent="0.25">
      <c r="B173" s="2" t="s">
        <v>240</v>
      </c>
      <c r="C173" s="3" t="s">
        <v>239</v>
      </c>
      <c r="D173" s="4"/>
      <c r="E173" s="4"/>
      <c r="F173" s="4">
        <v>666.52</v>
      </c>
      <c r="G173" s="4">
        <v>1866.27</v>
      </c>
    </row>
    <row r="174" spans="2:7" x14ac:dyDescent="0.25">
      <c r="B174" s="2" t="s">
        <v>241</v>
      </c>
      <c r="C174" s="3" t="s">
        <v>242</v>
      </c>
      <c r="D174" s="4"/>
      <c r="E174" s="4"/>
      <c r="F174" s="4">
        <v>2999.33</v>
      </c>
      <c r="G174" s="4">
        <v>15968.69</v>
      </c>
    </row>
    <row r="175" spans="2:7" x14ac:dyDescent="0.25">
      <c r="B175" s="14" t="s">
        <v>243</v>
      </c>
      <c r="C175" s="15" t="s">
        <v>86</v>
      </c>
      <c r="D175" s="16">
        <f>5000</f>
        <v>5000</v>
      </c>
      <c r="E175" s="16">
        <f>5000</f>
        <v>5000</v>
      </c>
      <c r="F175" s="16">
        <f>SUM(F176:F178)</f>
        <v>987.86</v>
      </c>
      <c r="G175" s="16">
        <f>SUM(G176:G178)</f>
        <v>987.86</v>
      </c>
    </row>
    <row r="176" spans="2:7" x14ac:dyDescent="0.25">
      <c r="B176" s="2" t="s">
        <v>444</v>
      </c>
      <c r="C176" s="3" t="s">
        <v>445</v>
      </c>
      <c r="D176" s="4"/>
      <c r="E176" s="4"/>
      <c r="F176" s="4">
        <v>987.86</v>
      </c>
      <c r="G176" s="4">
        <v>987.86</v>
      </c>
    </row>
    <row r="177" spans="2:7" x14ac:dyDescent="0.25">
      <c r="B177" s="2" t="s">
        <v>244</v>
      </c>
      <c r="C177" s="3" t="s">
        <v>245</v>
      </c>
      <c r="D177" s="4"/>
      <c r="E177" s="4"/>
      <c r="F177" s="4">
        <v>0</v>
      </c>
      <c r="G177" s="4">
        <v>0</v>
      </c>
    </row>
    <row r="178" spans="2:7" x14ac:dyDescent="0.25">
      <c r="B178" s="2" t="s">
        <v>246</v>
      </c>
      <c r="C178" s="3" t="s">
        <v>247</v>
      </c>
      <c r="D178" s="4"/>
      <c r="E178" s="4"/>
      <c r="F178" s="4">
        <v>0</v>
      </c>
      <c r="G178" s="4">
        <v>0</v>
      </c>
    </row>
    <row r="179" spans="2:7" x14ac:dyDescent="0.25">
      <c r="B179" s="11" t="s">
        <v>340</v>
      </c>
      <c r="C179" s="15" t="s">
        <v>341</v>
      </c>
      <c r="D179" s="16">
        <f>250000</f>
        <v>250000</v>
      </c>
      <c r="E179" s="16">
        <f>250000</f>
        <v>250000</v>
      </c>
      <c r="F179" s="16">
        <f>SUM(F180)</f>
        <v>0</v>
      </c>
      <c r="G179" s="16">
        <f>SUM(G180)</f>
        <v>0</v>
      </c>
    </row>
    <row r="180" spans="2:7" x14ac:dyDescent="0.25">
      <c r="B180" s="2" t="s">
        <v>342</v>
      </c>
      <c r="C180" s="3" t="s">
        <v>343</v>
      </c>
      <c r="D180" s="4"/>
      <c r="E180" s="4"/>
      <c r="F180" s="4">
        <v>0</v>
      </c>
      <c r="G180" s="4">
        <v>0</v>
      </c>
    </row>
    <row r="181" spans="2:7" x14ac:dyDescent="0.25">
      <c r="B181" s="6" t="s">
        <v>248</v>
      </c>
      <c r="C181" s="7" t="s">
        <v>76</v>
      </c>
      <c r="D181" s="4">
        <f>D182+D184</f>
        <v>90200</v>
      </c>
      <c r="E181" s="4">
        <f>E182+E184</f>
        <v>90200</v>
      </c>
      <c r="F181" s="4">
        <f>F182+F184</f>
        <v>5876</v>
      </c>
      <c r="G181" s="4">
        <f>G182+G184</f>
        <v>8712.0300000000007</v>
      </c>
    </row>
    <row r="182" spans="2:7" x14ac:dyDescent="0.25">
      <c r="B182" s="14" t="s">
        <v>249</v>
      </c>
      <c r="C182" s="15" t="s">
        <v>166</v>
      </c>
      <c r="D182" s="16">
        <f>70000</f>
        <v>70000</v>
      </c>
      <c r="E182" s="16">
        <f>70000</f>
        <v>70000</v>
      </c>
      <c r="F182" s="16">
        <f>F183</f>
        <v>5876</v>
      </c>
      <c r="G182" s="16">
        <f>G183</f>
        <v>5876</v>
      </c>
    </row>
    <row r="183" spans="2:7" x14ac:dyDescent="0.25">
      <c r="B183" s="6" t="s">
        <v>250</v>
      </c>
      <c r="C183" s="3" t="s">
        <v>356</v>
      </c>
      <c r="D183" s="4"/>
      <c r="E183" s="4"/>
      <c r="F183" s="4">
        <v>5876</v>
      </c>
      <c r="G183" s="4">
        <v>5876</v>
      </c>
    </row>
    <row r="184" spans="2:7" x14ac:dyDescent="0.25">
      <c r="B184" s="14" t="s">
        <v>317</v>
      </c>
      <c r="C184" s="15" t="s">
        <v>309</v>
      </c>
      <c r="D184" s="16">
        <f>20200</f>
        <v>20200</v>
      </c>
      <c r="E184" s="16">
        <f>20200</f>
        <v>20200</v>
      </c>
      <c r="F184" s="16">
        <f>SUM(F185)</f>
        <v>0</v>
      </c>
      <c r="G184" s="16">
        <f>SUM(G185)</f>
        <v>2836.03</v>
      </c>
    </row>
    <row r="185" spans="2:7" x14ac:dyDescent="0.25">
      <c r="B185" s="6" t="s">
        <v>318</v>
      </c>
      <c r="C185" s="3" t="s">
        <v>310</v>
      </c>
      <c r="D185" s="4"/>
      <c r="E185" s="4"/>
      <c r="F185" s="4">
        <v>0</v>
      </c>
      <c r="G185" s="4">
        <v>2836.03</v>
      </c>
    </row>
    <row r="186" spans="2:7" x14ac:dyDescent="0.25">
      <c r="B186" s="14" t="s">
        <v>436</v>
      </c>
      <c r="C186" s="15" t="s">
        <v>437</v>
      </c>
      <c r="D186" s="16">
        <v>50000</v>
      </c>
      <c r="E186" s="16">
        <v>50000</v>
      </c>
      <c r="F186" s="16">
        <f>SUM(F187)</f>
        <v>0</v>
      </c>
      <c r="G186" s="16">
        <f>SUM(G187)</f>
        <v>0</v>
      </c>
    </row>
    <row r="187" spans="2:7" x14ac:dyDescent="0.25">
      <c r="B187" s="6" t="s">
        <v>436</v>
      </c>
      <c r="C187" s="3" t="s">
        <v>438</v>
      </c>
      <c r="D187" s="4"/>
      <c r="E187" s="4"/>
      <c r="F187" s="4">
        <v>0</v>
      </c>
      <c r="G187" s="4">
        <v>0</v>
      </c>
    </row>
    <row r="188" spans="2:7" x14ac:dyDescent="0.25">
      <c r="B188" s="11" t="s">
        <v>319</v>
      </c>
      <c r="C188" s="12" t="s">
        <v>320</v>
      </c>
      <c r="D188" s="13">
        <f>D191+D193</f>
        <v>1416500</v>
      </c>
      <c r="E188" s="13">
        <f>E191+E193</f>
        <v>1416500</v>
      </c>
      <c r="F188" s="13">
        <f>F191+F193</f>
        <v>48575.9</v>
      </c>
      <c r="G188" s="13">
        <f>G191+G193</f>
        <v>48575.9</v>
      </c>
    </row>
    <row r="189" spans="2:7" x14ac:dyDescent="0.25">
      <c r="B189" s="2" t="s">
        <v>321</v>
      </c>
      <c r="C189" s="3" t="s">
        <v>322</v>
      </c>
      <c r="D189" s="4">
        <f>D191+D193</f>
        <v>1416500</v>
      </c>
      <c r="E189" s="4">
        <f>E191+E193</f>
        <v>1416500</v>
      </c>
      <c r="F189" s="4">
        <f>F191+F193</f>
        <v>48575.9</v>
      </c>
      <c r="G189" s="4">
        <f>G191+G193</f>
        <v>48575.9</v>
      </c>
    </row>
    <row r="190" spans="2:7" x14ac:dyDescent="0.25">
      <c r="B190" s="2" t="s">
        <v>323</v>
      </c>
      <c r="C190" s="3" t="s">
        <v>12</v>
      </c>
      <c r="D190" s="4">
        <f>D191+D193</f>
        <v>1416500</v>
      </c>
      <c r="E190" s="4">
        <f>E191+E193</f>
        <v>1416500</v>
      </c>
      <c r="F190" s="4">
        <f>F191+F193</f>
        <v>48575.9</v>
      </c>
      <c r="G190" s="4">
        <f>G191+G193</f>
        <v>48575.9</v>
      </c>
    </row>
    <row r="191" spans="2:7" x14ac:dyDescent="0.25">
      <c r="B191" s="14" t="s">
        <v>251</v>
      </c>
      <c r="C191" s="15" t="s">
        <v>252</v>
      </c>
      <c r="D191" s="16">
        <f>300000</f>
        <v>300000</v>
      </c>
      <c r="E191" s="16">
        <f>300000</f>
        <v>300000</v>
      </c>
      <c r="F191" s="16">
        <f>F192</f>
        <v>0</v>
      </c>
      <c r="G191" s="16">
        <f>G192</f>
        <v>0</v>
      </c>
    </row>
    <row r="192" spans="2:7" x14ac:dyDescent="0.25">
      <c r="B192" s="6" t="s">
        <v>253</v>
      </c>
      <c r="C192" s="7" t="s">
        <v>254</v>
      </c>
      <c r="D192" s="4"/>
      <c r="E192" s="4"/>
      <c r="F192" s="4">
        <v>0</v>
      </c>
      <c r="G192" s="4">
        <v>0</v>
      </c>
    </row>
    <row r="193" spans="2:7" x14ac:dyDescent="0.25">
      <c r="B193" s="14" t="s">
        <v>324</v>
      </c>
      <c r="C193" s="15" t="s">
        <v>325</v>
      </c>
      <c r="D193" s="16">
        <f>1116500</f>
        <v>1116500</v>
      </c>
      <c r="E193" s="16">
        <f>1116500</f>
        <v>1116500</v>
      </c>
      <c r="F193" s="16">
        <f>SUM(F194:F204)</f>
        <v>48575.9</v>
      </c>
      <c r="G193" s="16">
        <f>SUM(G194:G204)</f>
        <v>48575.9</v>
      </c>
    </row>
    <row r="194" spans="2:7" x14ac:dyDescent="0.25">
      <c r="B194" s="6" t="s">
        <v>348</v>
      </c>
      <c r="C194" s="7" t="s">
        <v>349</v>
      </c>
      <c r="D194" s="8"/>
      <c r="E194" s="8"/>
      <c r="F194" s="8">
        <v>0</v>
      </c>
      <c r="G194" s="8">
        <v>0</v>
      </c>
    </row>
    <row r="195" spans="2:7" x14ac:dyDescent="0.25">
      <c r="B195" s="6" t="s">
        <v>344</v>
      </c>
      <c r="C195" s="7" t="s">
        <v>345</v>
      </c>
      <c r="D195" s="5"/>
      <c r="E195" s="5"/>
      <c r="F195" s="8">
        <v>45737</v>
      </c>
      <c r="G195" s="8">
        <v>45737</v>
      </c>
    </row>
    <row r="196" spans="2:7" x14ac:dyDescent="0.25">
      <c r="B196" s="6" t="s">
        <v>326</v>
      </c>
      <c r="C196" s="7" t="s">
        <v>327</v>
      </c>
      <c r="D196" s="4"/>
      <c r="E196" s="4"/>
      <c r="F196" s="4">
        <v>2379</v>
      </c>
      <c r="G196" s="4">
        <v>2379</v>
      </c>
    </row>
    <row r="197" spans="2:7" x14ac:dyDescent="0.25">
      <c r="B197" s="6" t="s">
        <v>350</v>
      </c>
      <c r="C197" s="7" t="s">
        <v>351</v>
      </c>
      <c r="D197" s="4"/>
      <c r="E197" s="4"/>
      <c r="F197" s="4">
        <v>0</v>
      </c>
      <c r="G197" s="4">
        <v>0</v>
      </c>
    </row>
    <row r="198" spans="2:7" x14ac:dyDescent="0.25">
      <c r="B198" s="6" t="s">
        <v>352</v>
      </c>
      <c r="C198" s="7" t="s">
        <v>353</v>
      </c>
      <c r="D198" s="4"/>
      <c r="E198" s="4"/>
      <c r="F198" s="4">
        <v>0</v>
      </c>
      <c r="G198" s="4">
        <v>0</v>
      </c>
    </row>
    <row r="199" spans="2:7" x14ac:dyDescent="0.25">
      <c r="B199" s="6" t="s">
        <v>328</v>
      </c>
      <c r="C199" s="7" t="s">
        <v>329</v>
      </c>
      <c r="D199" s="4"/>
      <c r="E199" s="4"/>
      <c r="F199" s="4">
        <v>0</v>
      </c>
      <c r="G199" s="4">
        <v>0</v>
      </c>
    </row>
    <row r="200" spans="2:7" x14ac:dyDescent="0.25">
      <c r="B200" s="6" t="s">
        <v>331</v>
      </c>
      <c r="C200" s="7" t="s">
        <v>330</v>
      </c>
      <c r="D200" s="4"/>
      <c r="E200" s="4"/>
      <c r="F200" s="4">
        <v>459.9</v>
      </c>
      <c r="G200" s="4">
        <v>459.9</v>
      </c>
    </row>
    <row r="201" spans="2:7" x14ac:dyDescent="0.25">
      <c r="B201" s="2" t="s">
        <v>332</v>
      </c>
      <c r="C201" s="7" t="s">
        <v>333</v>
      </c>
      <c r="D201" s="4"/>
      <c r="E201" s="4"/>
      <c r="F201" s="4">
        <v>0</v>
      </c>
      <c r="G201" s="4">
        <v>0</v>
      </c>
    </row>
    <row r="202" spans="2:7" x14ac:dyDescent="0.25">
      <c r="B202" s="6" t="s">
        <v>335</v>
      </c>
      <c r="C202" s="7" t="s">
        <v>334</v>
      </c>
      <c r="D202" s="4"/>
      <c r="E202" s="4"/>
      <c r="F202" s="4">
        <v>0</v>
      </c>
      <c r="G202" s="4">
        <v>0</v>
      </c>
    </row>
    <row r="203" spans="2:7" x14ac:dyDescent="0.25">
      <c r="B203" s="6" t="s">
        <v>336</v>
      </c>
      <c r="C203" s="7" t="s">
        <v>337</v>
      </c>
      <c r="D203" s="4"/>
      <c r="E203" s="4"/>
      <c r="F203" s="4">
        <v>0</v>
      </c>
      <c r="G203" s="4">
        <v>0</v>
      </c>
    </row>
    <row r="204" spans="2:7" x14ac:dyDescent="0.25">
      <c r="B204" s="6" t="s">
        <v>339</v>
      </c>
      <c r="C204" s="7" t="s">
        <v>338</v>
      </c>
      <c r="D204" s="4"/>
      <c r="E204" s="4"/>
      <c r="F204" s="4">
        <v>0</v>
      </c>
      <c r="G204" s="4">
        <v>0</v>
      </c>
    </row>
    <row r="205" spans="2:7" ht="30" customHeight="1" x14ac:dyDescent="0.25">
      <c r="B205" s="40" t="s">
        <v>357</v>
      </c>
      <c r="C205" s="41"/>
      <c r="D205" s="17">
        <f>D188+D9</f>
        <v>103428077</v>
      </c>
      <c r="E205" s="17">
        <f>E188+E9</f>
        <v>103428077</v>
      </c>
      <c r="F205" s="17">
        <f>F188+F9</f>
        <v>7155354.6299999999</v>
      </c>
      <c r="G205" s="17">
        <f>G188+G9</f>
        <v>20922591</v>
      </c>
    </row>
    <row r="207" spans="2:7" x14ac:dyDescent="0.25">
      <c r="B207" s="1"/>
      <c r="D207" s="9"/>
      <c r="E207" s="9"/>
      <c r="F207" s="9"/>
      <c r="G207" s="9"/>
    </row>
    <row r="208" spans="2:7" x14ac:dyDescent="0.25">
      <c r="B208" s="1"/>
      <c r="D208" s="9"/>
      <c r="E208" s="9"/>
      <c r="F208" s="9"/>
      <c r="G208" s="9"/>
    </row>
    <row r="209" spans="2:7" x14ac:dyDescent="0.25">
      <c r="B209" s="1"/>
      <c r="D209" s="9"/>
      <c r="E209" s="9"/>
      <c r="F209" s="9"/>
      <c r="G209" s="9"/>
    </row>
    <row r="210" spans="2:7" x14ac:dyDescent="0.25">
      <c r="B210" s="1"/>
      <c r="D210" s="9"/>
      <c r="E210" s="9"/>
      <c r="F210" s="9"/>
      <c r="G210" s="9"/>
    </row>
    <row r="211" spans="2:7" x14ac:dyDescent="0.25">
      <c r="B211" s="1"/>
      <c r="D211" s="9"/>
      <c r="E211" s="9"/>
      <c r="F211" s="9"/>
      <c r="G211" s="9"/>
    </row>
    <row r="212" spans="2:7" x14ac:dyDescent="0.25">
      <c r="B212" s="1"/>
      <c r="D212" s="9"/>
      <c r="E212" s="9"/>
      <c r="F212" s="9"/>
      <c r="G212" s="9"/>
    </row>
    <row r="213" spans="2:7" x14ac:dyDescent="0.25">
      <c r="B213" s="1"/>
      <c r="D213" s="9"/>
      <c r="E213" s="9"/>
      <c r="F213" s="9"/>
      <c r="G213" s="9"/>
    </row>
    <row r="214" spans="2:7" x14ac:dyDescent="0.25">
      <c r="B214" s="1"/>
      <c r="D214" s="9"/>
      <c r="E214" s="9"/>
      <c r="F214" s="9"/>
      <c r="G214" s="9"/>
    </row>
    <row r="215" spans="2:7" x14ac:dyDescent="0.25">
      <c r="B215" s="1"/>
      <c r="D215" s="9"/>
      <c r="E215" s="9"/>
      <c r="F215" s="9"/>
      <c r="G215" s="9"/>
    </row>
    <row r="216" spans="2:7" x14ac:dyDescent="0.25">
      <c r="B216" s="1"/>
      <c r="D216" s="9"/>
      <c r="E216" s="9"/>
      <c r="F216" s="9"/>
      <c r="G216" s="9"/>
    </row>
    <row r="217" spans="2:7" x14ac:dyDescent="0.25">
      <c r="B217" s="1"/>
      <c r="D217" s="9"/>
      <c r="E217" s="9"/>
      <c r="F217" s="9"/>
      <c r="G217" s="9"/>
    </row>
    <row r="218" spans="2:7" x14ac:dyDescent="0.25">
      <c r="B218" s="1"/>
      <c r="D218" s="9"/>
      <c r="E218" s="9"/>
      <c r="F218" s="9"/>
      <c r="G218" s="9"/>
    </row>
    <row r="219" spans="2:7" x14ac:dyDescent="0.25">
      <c r="B219" s="1"/>
      <c r="D219" s="9"/>
      <c r="E219" s="9"/>
      <c r="F219" s="9"/>
      <c r="G219" s="9"/>
    </row>
    <row r="220" spans="2:7" x14ac:dyDescent="0.25">
      <c r="B220" s="1"/>
      <c r="D220" s="9"/>
      <c r="E220" s="9"/>
      <c r="F220" s="9"/>
      <c r="G220" s="9"/>
    </row>
    <row r="221" spans="2:7" x14ac:dyDescent="0.25">
      <c r="B221" s="1"/>
      <c r="D221" s="9"/>
      <c r="E221" s="9"/>
      <c r="F221" s="9"/>
      <c r="G221" s="9"/>
    </row>
    <row r="222" spans="2:7" x14ac:dyDescent="0.25">
      <c r="B222" s="1"/>
      <c r="D222" s="9"/>
      <c r="E222" s="9"/>
      <c r="F222" s="9"/>
      <c r="G222" s="9"/>
    </row>
    <row r="223" spans="2:7" x14ac:dyDescent="0.25">
      <c r="B223" s="1"/>
      <c r="D223" s="9"/>
      <c r="E223" s="9"/>
      <c r="F223" s="9"/>
      <c r="G223" s="9"/>
    </row>
    <row r="224" spans="2:7" x14ac:dyDescent="0.25">
      <c r="B224" s="1"/>
      <c r="D224" s="9"/>
      <c r="E224" s="9"/>
      <c r="F224" s="9"/>
      <c r="G224" s="9"/>
    </row>
    <row r="225" spans="2:7" x14ac:dyDescent="0.25">
      <c r="B225" s="1"/>
      <c r="D225" s="9"/>
      <c r="E225" s="9"/>
      <c r="F225" s="9"/>
      <c r="G225" s="9"/>
    </row>
    <row r="226" spans="2:7" x14ac:dyDescent="0.25">
      <c r="B226" s="1"/>
      <c r="D226" s="9"/>
      <c r="E226" s="9"/>
      <c r="F226" s="9"/>
      <c r="G226" s="9"/>
    </row>
    <row r="227" spans="2:7" x14ac:dyDescent="0.25">
      <c r="B227" s="1"/>
      <c r="D227" s="9"/>
      <c r="E227" s="9"/>
      <c r="F227" s="9"/>
      <c r="G227" s="9"/>
    </row>
    <row r="228" spans="2:7" x14ac:dyDescent="0.25">
      <c r="B228" s="1"/>
    </row>
    <row r="229" spans="2:7" x14ac:dyDescent="0.25">
      <c r="B229" s="1"/>
    </row>
    <row r="230" spans="2:7" x14ac:dyDescent="0.25">
      <c r="B230" s="1"/>
    </row>
    <row r="231" spans="2:7" x14ac:dyDescent="0.25">
      <c r="B231" s="1"/>
    </row>
    <row r="232" spans="2:7" x14ac:dyDescent="0.25">
      <c r="B232" s="1"/>
    </row>
    <row r="233" spans="2:7" x14ac:dyDescent="0.25">
      <c r="B233" s="1"/>
    </row>
    <row r="234" spans="2:7" x14ac:dyDescent="0.25">
      <c r="B234" s="1"/>
    </row>
    <row r="235" spans="2:7" x14ac:dyDescent="0.25">
      <c r="B235" s="1"/>
    </row>
    <row r="236" spans="2:7" x14ac:dyDescent="0.25">
      <c r="B236" s="1"/>
    </row>
    <row r="237" spans="2:7" x14ac:dyDescent="0.25">
      <c r="B237" s="1"/>
    </row>
    <row r="238" spans="2:7" x14ac:dyDescent="0.25">
      <c r="B238" s="1"/>
    </row>
    <row r="239" spans="2:7" x14ac:dyDescent="0.25">
      <c r="B239" s="1"/>
    </row>
    <row r="240" spans="2:7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</sheetData>
  <mergeCells count="7">
    <mergeCell ref="B2:G2"/>
    <mergeCell ref="B4:G4"/>
    <mergeCell ref="B6:G6"/>
    <mergeCell ref="B1:G1"/>
    <mergeCell ref="B205:C205"/>
    <mergeCell ref="B5:G5"/>
    <mergeCell ref="B3:G3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tabSelected="1" topLeftCell="A31" workbookViewId="0">
      <selection activeCell="I1" sqref="I1"/>
    </sheetView>
  </sheetViews>
  <sheetFormatPr defaultRowHeight="15" x14ac:dyDescent="0.25"/>
  <cols>
    <col min="1" max="1" width="1.42578125" customWidth="1"/>
    <col min="2" max="2" width="12.28515625" customWidth="1"/>
    <col min="3" max="3" width="82" customWidth="1"/>
    <col min="4" max="6" width="16.7109375" customWidth="1"/>
    <col min="9" max="9" width="11.7109375" bestFit="1" customWidth="1"/>
  </cols>
  <sheetData>
    <row r="1" spans="2:9" ht="18.75" x14ac:dyDescent="0.3">
      <c r="B1" s="46" t="s">
        <v>64</v>
      </c>
      <c r="C1" s="46"/>
      <c r="D1" s="46"/>
      <c r="E1" s="46"/>
      <c r="F1" s="46"/>
    </row>
    <row r="2" spans="2:9" x14ac:dyDescent="0.25">
      <c r="B2" s="38"/>
      <c r="C2" s="38"/>
      <c r="D2" s="38"/>
      <c r="E2" s="38"/>
      <c r="F2" s="38"/>
    </row>
    <row r="3" spans="2:9" ht="17.25" x14ac:dyDescent="0.3">
      <c r="B3" s="47" t="s">
        <v>0</v>
      </c>
      <c r="C3" s="47"/>
      <c r="D3" s="47"/>
      <c r="E3" s="47"/>
      <c r="F3" s="47"/>
    </row>
    <row r="4" spans="2:9" x14ac:dyDescent="0.25">
      <c r="B4" s="38"/>
      <c r="C4" s="38"/>
      <c r="D4" s="38"/>
      <c r="E4" s="38"/>
      <c r="F4" s="38"/>
    </row>
    <row r="5" spans="2:9" ht="15.75" x14ac:dyDescent="0.25">
      <c r="B5" s="48" t="s">
        <v>432</v>
      </c>
      <c r="C5" s="48"/>
      <c r="D5" s="48"/>
      <c r="E5" s="48"/>
      <c r="F5" s="48"/>
    </row>
    <row r="6" spans="2:9" ht="15.75" x14ac:dyDescent="0.25">
      <c r="B6" s="49" t="s">
        <v>441</v>
      </c>
      <c r="C6" s="49"/>
      <c r="D6" s="49"/>
      <c r="E6" s="49"/>
      <c r="F6" s="49"/>
    </row>
    <row r="8" spans="2:9" ht="30" customHeight="1" x14ac:dyDescent="0.25">
      <c r="B8" s="10" t="s">
        <v>1</v>
      </c>
      <c r="C8" s="10" t="s">
        <v>2</v>
      </c>
      <c r="D8" s="10" t="s">
        <v>365</v>
      </c>
      <c r="E8" s="10" t="s">
        <v>366</v>
      </c>
      <c r="F8" s="10" t="s">
        <v>367</v>
      </c>
    </row>
    <row r="9" spans="2:9" ht="20.100000000000001" customHeight="1" x14ac:dyDescent="0.25">
      <c r="B9" s="14" t="s">
        <v>368</v>
      </c>
      <c r="C9" s="15" t="s">
        <v>369</v>
      </c>
      <c r="D9" s="31">
        <f>D10+D18+D21+D24+D30</f>
        <v>3724403</v>
      </c>
      <c r="E9" s="35">
        <f>E10+E18+E21+E24+E30</f>
        <v>105787.81</v>
      </c>
      <c r="F9" s="31">
        <f>F10+F18+F21+F24+F30</f>
        <v>365883.01</v>
      </c>
      <c r="G9" s="9"/>
    </row>
    <row r="10" spans="2:9" ht="20.100000000000001" customHeight="1" x14ac:dyDescent="0.25">
      <c r="B10" s="24" t="s">
        <v>370</v>
      </c>
      <c r="C10" s="25" t="s">
        <v>371</v>
      </c>
      <c r="D10" s="32">
        <f>D11+D15</f>
        <v>111667</v>
      </c>
      <c r="E10" s="36">
        <f>E11+E16</f>
        <v>6245.55</v>
      </c>
      <c r="F10" s="32">
        <f>F11+F16</f>
        <v>66499.72</v>
      </c>
    </row>
    <row r="11" spans="2:9" ht="20.100000000000001" customHeight="1" x14ac:dyDescent="0.25">
      <c r="B11" s="2" t="s">
        <v>372</v>
      </c>
      <c r="C11" s="3" t="s">
        <v>391</v>
      </c>
      <c r="D11" s="30">
        <f t="shared" ref="D11:F11" si="0">D12</f>
        <v>23667</v>
      </c>
      <c r="E11" s="34">
        <f t="shared" si="0"/>
        <v>4007.1800000000003</v>
      </c>
      <c r="F11" s="30">
        <f t="shared" si="0"/>
        <v>57182.93</v>
      </c>
      <c r="I11" s="9"/>
    </row>
    <row r="12" spans="2:9" ht="20.100000000000001" customHeight="1" x14ac:dyDescent="0.25">
      <c r="B12" s="26" t="s">
        <v>392</v>
      </c>
      <c r="C12" s="27" t="s">
        <v>393</v>
      </c>
      <c r="D12" s="32">
        <f>D13+D14</f>
        <v>23667</v>
      </c>
      <c r="E12" s="36">
        <f>E13+E14</f>
        <v>4007.1800000000003</v>
      </c>
      <c r="F12" s="32">
        <f>F13+F14</f>
        <v>57182.93</v>
      </c>
      <c r="I12" s="9"/>
    </row>
    <row r="13" spans="2:9" ht="20.100000000000001" customHeight="1" x14ac:dyDescent="0.25">
      <c r="B13" s="26" t="s">
        <v>394</v>
      </c>
      <c r="C13" s="27" t="s">
        <v>395</v>
      </c>
      <c r="D13" s="32">
        <v>22667</v>
      </c>
      <c r="E13" s="36">
        <f>1202.15+2805.03</f>
        <v>4007.1800000000003</v>
      </c>
      <c r="F13" s="32">
        <v>57182.93</v>
      </c>
      <c r="I13" s="9"/>
    </row>
    <row r="14" spans="2:9" ht="20.100000000000001" customHeight="1" x14ac:dyDescent="0.25">
      <c r="B14" s="26" t="s">
        <v>396</v>
      </c>
      <c r="C14" s="27" t="s">
        <v>397</v>
      </c>
      <c r="D14" s="32">
        <v>1000</v>
      </c>
      <c r="E14" s="36">
        <v>0</v>
      </c>
      <c r="F14" s="36">
        <v>0</v>
      </c>
      <c r="I14" s="9"/>
    </row>
    <row r="15" spans="2:9" ht="20.100000000000001" customHeight="1" x14ac:dyDescent="0.25">
      <c r="B15" s="2" t="s">
        <v>373</v>
      </c>
      <c r="C15" s="3" t="s">
        <v>398</v>
      </c>
      <c r="D15" s="30">
        <f t="shared" ref="D15:F16" si="1">D16</f>
        <v>88000</v>
      </c>
      <c r="E15" s="34">
        <f t="shared" si="1"/>
        <v>2238.37</v>
      </c>
      <c r="F15" s="30">
        <f t="shared" si="1"/>
        <v>9316.7900000000009</v>
      </c>
      <c r="I15" s="9"/>
    </row>
    <row r="16" spans="2:9" ht="20.100000000000001" customHeight="1" x14ac:dyDescent="0.25">
      <c r="B16" s="2" t="s">
        <v>399</v>
      </c>
      <c r="C16" s="3" t="s">
        <v>400</v>
      </c>
      <c r="D16" s="30">
        <f t="shared" si="1"/>
        <v>88000</v>
      </c>
      <c r="E16" s="34">
        <f t="shared" si="1"/>
        <v>2238.37</v>
      </c>
      <c r="F16" s="30">
        <f t="shared" si="1"/>
        <v>9316.7900000000009</v>
      </c>
      <c r="I16" s="9"/>
    </row>
    <row r="17" spans="2:9" ht="20.100000000000001" customHeight="1" x14ac:dyDescent="0.25">
      <c r="B17" s="2" t="s">
        <v>401</v>
      </c>
      <c r="C17" s="3" t="s">
        <v>402</v>
      </c>
      <c r="D17" s="30">
        <f>21000+53000+14000</f>
        <v>88000</v>
      </c>
      <c r="E17" s="34">
        <f>74.76+1359.71+803.9</f>
        <v>2238.37</v>
      </c>
      <c r="F17" s="30">
        <v>9316.7900000000009</v>
      </c>
      <c r="I17" s="9"/>
    </row>
    <row r="18" spans="2:9" ht="20.100000000000001" customHeight="1" x14ac:dyDescent="0.25">
      <c r="B18" s="2" t="s">
        <v>374</v>
      </c>
      <c r="C18" s="3" t="s">
        <v>375</v>
      </c>
      <c r="D18" s="30">
        <f>D19+D20</f>
        <v>329334</v>
      </c>
      <c r="E18" s="34">
        <f>E19+E20</f>
        <v>15612.599999999999</v>
      </c>
      <c r="F18" s="30">
        <f>F19+F20</f>
        <v>49853.46</v>
      </c>
    </row>
    <row r="19" spans="2:9" ht="20.100000000000001" customHeight="1" x14ac:dyDescent="0.25">
      <c r="B19" s="2" t="s">
        <v>403</v>
      </c>
      <c r="C19" s="3" t="s">
        <v>376</v>
      </c>
      <c r="D19" s="30">
        <v>252667</v>
      </c>
      <c r="E19" s="34">
        <v>0</v>
      </c>
      <c r="F19" s="34">
        <v>0</v>
      </c>
      <c r="I19" s="9"/>
    </row>
    <row r="20" spans="2:9" ht="20.100000000000001" customHeight="1" x14ac:dyDescent="0.25">
      <c r="B20" s="2" t="s">
        <v>403</v>
      </c>
      <c r="C20" s="3" t="s">
        <v>377</v>
      </c>
      <c r="D20" s="30">
        <v>76667</v>
      </c>
      <c r="E20" s="34">
        <f>4683.78+10928.82</f>
        <v>15612.599999999999</v>
      </c>
      <c r="F20" s="30">
        <v>49853.46</v>
      </c>
      <c r="I20" s="9"/>
    </row>
    <row r="21" spans="2:9" ht="20.100000000000001" customHeight="1" x14ac:dyDescent="0.25">
      <c r="B21" s="2" t="s">
        <v>378</v>
      </c>
      <c r="C21" s="3" t="s">
        <v>379</v>
      </c>
      <c r="D21" s="30">
        <f>D22+D23</f>
        <v>1026666</v>
      </c>
      <c r="E21" s="34">
        <f>E22+E23</f>
        <v>82729.66</v>
      </c>
      <c r="F21" s="30">
        <f>F22+F23</f>
        <v>182614.39</v>
      </c>
    </row>
    <row r="22" spans="2:9" ht="20.100000000000001" customHeight="1" x14ac:dyDescent="0.25">
      <c r="B22" s="2" t="s">
        <v>404</v>
      </c>
      <c r="C22" s="3" t="s">
        <v>380</v>
      </c>
      <c r="D22" s="30">
        <v>1003333</v>
      </c>
      <c r="E22" s="34">
        <f>24368.88+56860.78</f>
        <v>81229.66</v>
      </c>
      <c r="F22" s="30">
        <v>178114.39</v>
      </c>
      <c r="I22" s="9"/>
    </row>
    <row r="23" spans="2:9" ht="20.100000000000001" customHeight="1" x14ac:dyDescent="0.25">
      <c r="B23" s="26" t="s">
        <v>404</v>
      </c>
      <c r="C23" s="27" t="s">
        <v>381</v>
      </c>
      <c r="D23" s="32">
        <v>23333</v>
      </c>
      <c r="E23" s="36">
        <v>1500</v>
      </c>
      <c r="F23" s="36">
        <v>4500</v>
      </c>
      <c r="I23" s="9"/>
    </row>
    <row r="24" spans="2:9" ht="20.100000000000001" customHeight="1" x14ac:dyDescent="0.25">
      <c r="B24" s="2" t="s">
        <v>382</v>
      </c>
      <c r="C24" s="3" t="s">
        <v>383</v>
      </c>
      <c r="D24" s="30">
        <f>D25+D28</f>
        <v>2252403</v>
      </c>
      <c r="E24" s="34">
        <f>E25+E28</f>
        <v>0</v>
      </c>
      <c r="F24" s="30">
        <f>F25+F28</f>
        <v>65215.44</v>
      </c>
      <c r="I24" s="9"/>
    </row>
    <row r="25" spans="2:9" ht="20.100000000000001" customHeight="1" x14ac:dyDescent="0.25">
      <c r="B25" s="26" t="s">
        <v>405</v>
      </c>
      <c r="C25" s="7" t="s">
        <v>406</v>
      </c>
      <c r="D25" s="36">
        <f>D26+D27</f>
        <v>2252403</v>
      </c>
      <c r="E25" s="36">
        <f>E26+E27</f>
        <v>0</v>
      </c>
      <c r="F25" s="36">
        <f>F26+F27</f>
        <v>0</v>
      </c>
      <c r="I25" s="9"/>
    </row>
    <row r="26" spans="2:9" ht="20.100000000000001" customHeight="1" x14ac:dyDescent="0.25">
      <c r="B26" s="6" t="s">
        <v>407</v>
      </c>
      <c r="C26" s="7" t="s">
        <v>408</v>
      </c>
      <c r="D26" s="30">
        <v>2166667</v>
      </c>
      <c r="E26" s="34">
        <v>0</v>
      </c>
      <c r="F26" s="34">
        <v>0</v>
      </c>
      <c r="I26" s="29"/>
    </row>
    <row r="27" spans="2:9" ht="20.100000000000001" customHeight="1" x14ac:dyDescent="0.25">
      <c r="B27" s="6" t="s">
        <v>433</v>
      </c>
      <c r="C27" s="7" t="s">
        <v>434</v>
      </c>
      <c r="D27" s="30">
        <v>85736</v>
      </c>
      <c r="E27" s="34">
        <v>0</v>
      </c>
      <c r="F27" s="34">
        <v>0</v>
      </c>
      <c r="I27" s="29"/>
    </row>
    <row r="28" spans="2:9" ht="20.100000000000001" customHeight="1" x14ac:dyDescent="0.25">
      <c r="B28" s="6" t="s">
        <v>410</v>
      </c>
      <c r="C28" s="7" t="s">
        <v>411</v>
      </c>
      <c r="D28" s="34">
        <f>D29</f>
        <v>0</v>
      </c>
      <c r="E28" s="34">
        <f>E29</f>
        <v>0</v>
      </c>
      <c r="F28" s="30">
        <f>F29</f>
        <v>65215.44</v>
      </c>
      <c r="I28" s="29"/>
    </row>
    <row r="29" spans="2:9" ht="20.100000000000001" customHeight="1" x14ac:dyDescent="0.25">
      <c r="B29" s="6" t="s">
        <v>409</v>
      </c>
      <c r="C29" s="7" t="s">
        <v>412</v>
      </c>
      <c r="D29" s="34">
        <v>0</v>
      </c>
      <c r="E29" s="34">
        <v>0</v>
      </c>
      <c r="F29" s="30">
        <v>65215.44</v>
      </c>
      <c r="I29" s="9"/>
    </row>
    <row r="30" spans="2:9" ht="20.100000000000001" customHeight="1" x14ac:dyDescent="0.25">
      <c r="B30" s="6" t="s">
        <v>413</v>
      </c>
      <c r="C30" s="7" t="s">
        <v>415</v>
      </c>
      <c r="D30" s="34">
        <f>D31</f>
        <v>4333</v>
      </c>
      <c r="E30" s="34">
        <f>E31</f>
        <v>1200</v>
      </c>
      <c r="F30" s="34">
        <f>F31</f>
        <v>1700</v>
      </c>
    </row>
    <row r="31" spans="2:9" ht="20.100000000000001" customHeight="1" x14ac:dyDescent="0.25">
      <c r="B31" s="6" t="s">
        <v>414</v>
      </c>
      <c r="C31" s="7" t="s">
        <v>416</v>
      </c>
      <c r="D31" s="34">
        <v>4333</v>
      </c>
      <c r="E31" s="34">
        <v>1200</v>
      </c>
      <c r="F31" s="34">
        <v>1700</v>
      </c>
    </row>
    <row r="32" spans="2:9" ht="20.100000000000001" customHeight="1" x14ac:dyDescent="0.25">
      <c r="B32" s="14" t="s">
        <v>384</v>
      </c>
      <c r="C32" s="15" t="s">
        <v>385</v>
      </c>
      <c r="D32" s="31">
        <f t="shared" ref="D32:F32" si="2">D33</f>
        <v>746501</v>
      </c>
      <c r="E32" s="35">
        <f t="shared" si="2"/>
        <v>334404.32</v>
      </c>
      <c r="F32" s="35">
        <f t="shared" si="2"/>
        <v>335104.32</v>
      </c>
    </row>
    <row r="33" spans="2:9" ht="20.100000000000001" customHeight="1" x14ac:dyDescent="0.25">
      <c r="B33" s="6" t="s">
        <v>386</v>
      </c>
      <c r="C33" s="7" t="s">
        <v>387</v>
      </c>
      <c r="D33" s="30">
        <f>D34+D36</f>
        <v>746501</v>
      </c>
      <c r="E33" s="34">
        <f>E34+E36</f>
        <v>334404.32</v>
      </c>
      <c r="F33" s="34">
        <f>F34+F36</f>
        <v>335104.32</v>
      </c>
    </row>
    <row r="34" spans="2:9" ht="20.100000000000001" customHeight="1" x14ac:dyDescent="0.25">
      <c r="B34" s="6" t="s">
        <v>417</v>
      </c>
      <c r="C34" s="7" t="s">
        <v>418</v>
      </c>
      <c r="D34" s="30">
        <f>D35</f>
        <v>6500</v>
      </c>
      <c r="E34" s="34">
        <f>E35</f>
        <v>0</v>
      </c>
      <c r="F34" s="34">
        <f>F35</f>
        <v>0</v>
      </c>
    </row>
    <row r="35" spans="2:9" ht="20.100000000000001" customHeight="1" x14ac:dyDescent="0.25">
      <c r="B35" s="6" t="s">
        <v>419</v>
      </c>
      <c r="C35" s="7" t="s">
        <v>408</v>
      </c>
      <c r="D35" s="30">
        <v>6500</v>
      </c>
      <c r="E35" s="34">
        <v>0</v>
      </c>
      <c r="F35" s="34">
        <v>0</v>
      </c>
    </row>
    <row r="36" spans="2:9" ht="20.100000000000001" customHeight="1" x14ac:dyDescent="0.25">
      <c r="B36" s="6" t="s">
        <v>420</v>
      </c>
      <c r="C36" s="7" t="s">
        <v>421</v>
      </c>
      <c r="D36" s="30">
        <f>D37</f>
        <v>740001</v>
      </c>
      <c r="E36" s="34">
        <f>E37</f>
        <v>334404.32</v>
      </c>
      <c r="F36" s="30">
        <f>F37</f>
        <v>335104.32</v>
      </c>
    </row>
    <row r="37" spans="2:9" ht="20.100000000000001" customHeight="1" x14ac:dyDescent="0.25">
      <c r="B37" s="6" t="s">
        <v>422</v>
      </c>
      <c r="C37" s="7" t="s">
        <v>423</v>
      </c>
      <c r="D37" s="30">
        <v>740001</v>
      </c>
      <c r="E37" s="34">
        <v>334404.32</v>
      </c>
      <c r="F37" s="34">
        <v>335104.32</v>
      </c>
      <c r="I37" s="50"/>
    </row>
    <row r="38" spans="2:9" ht="30" customHeight="1" x14ac:dyDescent="0.25">
      <c r="B38" s="42" t="s">
        <v>388</v>
      </c>
      <c r="C38" s="43"/>
      <c r="D38" s="33">
        <f>D9</f>
        <v>3724403</v>
      </c>
      <c r="E38" s="37">
        <f>E9</f>
        <v>105787.81</v>
      </c>
      <c r="F38" s="33">
        <f>F9</f>
        <v>365883.01</v>
      </c>
    </row>
    <row r="39" spans="2:9" ht="30" customHeight="1" x14ac:dyDescent="0.25">
      <c r="B39" s="44" t="s">
        <v>389</v>
      </c>
      <c r="C39" s="45"/>
      <c r="D39" s="33">
        <f>D32</f>
        <v>746501</v>
      </c>
      <c r="E39" s="37">
        <f>E32</f>
        <v>334404.32</v>
      </c>
      <c r="F39" s="37">
        <f>F32</f>
        <v>335104.32</v>
      </c>
    </row>
    <row r="40" spans="2:9" ht="30" customHeight="1" x14ac:dyDescent="0.25">
      <c r="B40" s="44" t="s">
        <v>390</v>
      </c>
      <c r="C40" s="45"/>
      <c r="D40" s="33">
        <f>D38+D39</f>
        <v>4470904</v>
      </c>
      <c r="E40" s="37">
        <f>E38+E39</f>
        <v>440192.13</v>
      </c>
      <c r="F40" s="33">
        <f>F38+F39</f>
        <v>700987.33000000007</v>
      </c>
    </row>
    <row r="41" spans="2:9" x14ac:dyDescent="0.25">
      <c r="B41" s="1"/>
      <c r="D41" s="9"/>
      <c r="E41" s="9"/>
      <c r="F41" s="28"/>
    </row>
    <row r="42" spans="2:9" x14ac:dyDescent="0.25">
      <c r="B42" s="1"/>
      <c r="D42" s="9"/>
      <c r="E42" s="9"/>
      <c r="F42" s="28"/>
    </row>
    <row r="43" spans="2:9" x14ac:dyDescent="0.25">
      <c r="B43" s="1"/>
      <c r="D43" s="9"/>
      <c r="E43" s="9"/>
      <c r="F43" s="9"/>
    </row>
    <row r="44" spans="2:9" x14ac:dyDescent="0.25">
      <c r="B44" s="1"/>
      <c r="D44" s="9"/>
      <c r="E44" s="9"/>
      <c r="F44" s="9"/>
    </row>
    <row r="45" spans="2:9" x14ac:dyDescent="0.25">
      <c r="B45" s="1"/>
      <c r="D45" s="9"/>
      <c r="E45" s="9"/>
      <c r="F45" s="9"/>
    </row>
    <row r="46" spans="2:9" x14ac:dyDescent="0.25">
      <c r="B46" s="1"/>
      <c r="D46" s="9"/>
      <c r="E46" s="9"/>
      <c r="F46" s="9"/>
    </row>
    <row r="47" spans="2:9" x14ac:dyDescent="0.25">
      <c r="B47" s="1"/>
      <c r="D47" s="9"/>
      <c r="E47" s="9"/>
      <c r="F47" s="9"/>
    </row>
    <row r="48" spans="2:9" x14ac:dyDescent="0.25">
      <c r="B48" s="1"/>
      <c r="D48" s="9"/>
      <c r="E48" s="9"/>
      <c r="F48" s="9"/>
    </row>
    <row r="49" spans="2:6" x14ac:dyDescent="0.25">
      <c r="B49" s="1"/>
      <c r="D49" s="9"/>
      <c r="E49" s="9"/>
      <c r="F49" s="9"/>
    </row>
    <row r="50" spans="2:6" x14ac:dyDescent="0.25">
      <c r="B50" s="1"/>
      <c r="D50" s="9"/>
      <c r="E50" s="9"/>
      <c r="F50" s="9"/>
    </row>
    <row r="51" spans="2:6" x14ac:dyDescent="0.25">
      <c r="B51" s="1"/>
      <c r="D51" s="9"/>
      <c r="E51" s="9"/>
      <c r="F51" s="9"/>
    </row>
    <row r="52" spans="2:6" x14ac:dyDescent="0.25">
      <c r="B52" s="1"/>
      <c r="D52" s="9"/>
      <c r="E52" s="9"/>
      <c r="F52" s="9"/>
    </row>
    <row r="53" spans="2:6" x14ac:dyDescent="0.25">
      <c r="B53" s="1"/>
      <c r="D53" s="9"/>
      <c r="E53" s="9"/>
      <c r="F53" s="9"/>
    </row>
    <row r="54" spans="2:6" x14ac:dyDescent="0.25">
      <c r="B54" s="1"/>
      <c r="D54" s="9"/>
      <c r="E54" s="9"/>
      <c r="F54" s="9"/>
    </row>
    <row r="55" spans="2:6" x14ac:dyDescent="0.25">
      <c r="B55" s="1"/>
      <c r="D55" s="9"/>
      <c r="E55" s="9"/>
      <c r="F55" s="9"/>
    </row>
    <row r="56" spans="2:6" x14ac:dyDescent="0.25">
      <c r="B56" s="1"/>
      <c r="D56" s="9"/>
      <c r="E56" s="9"/>
      <c r="F56" s="9"/>
    </row>
    <row r="57" spans="2:6" x14ac:dyDescent="0.25">
      <c r="B57" s="1"/>
      <c r="D57" s="9"/>
      <c r="E57" s="9"/>
      <c r="F57" s="9"/>
    </row>
    <row r="58" spans="2:6" x14ac:dyDescent="0.25">
      <c r="B58" s="1"/>
      <c r="D58" s="9"/>
      <c r="E58" s="9"/>
      <c r="F58" s="9"/>
    </row>
    <row r="59" spans="2:6" x14ac:dyDescent="0.25">
      <c r="B59" s="1"/>
      <c r="D59" s="9"/>
      <c r="E59" s="9"/>
      <c r="F59" s="9"/>
    </row>
    <row r="60" spans="2:6" x14ac:dyDescent="0.25">
      <c r="B60" s="1"/>
    </row>
  </sheetData>
  <mergeCells count="9">
    <mergeCell ref="B38:C38"/>
    <mergeCell ref="B39:C39"/>
    <mergeCell ref="B40:C40"/>
    <mergeCell ref="B1:F1"/>
    <mergeCell ref="B2:F2"/>
    <mergeCell ref="B3:F3"/>
    <mergeCell ref="B4:F4"/>
    <mergeCell ref="B5:F5"/>
    <mergeCell ref="B6:F6"/>
  </mergeCells>
  <pageMargins left="0.31496062992125984" right="0.11811023622047245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DESPESA</vt:lpstr>
      <vt:lpstr>RECEITA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2019-06-05T02:10:37Z</cp:lastPrinted>
  <dcterms:created xsi:type="dcterms:W3CDTF">2018-08-19T00:21:43Z</dcterms:created>
  <dcterms:modified xsi:type="dcterms:W3CDTF">2020-06-01T22:27:16Z</dcterms:modified>
</cp:coreProperties>
</file>